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oyd\OneDrive - The Whalen Company\Desktop\"/>
    </mc:Choice>
  </mc:AlternateContent>
  <xr:revisionPtr revIDLastSave="0" documentId="13_ncr:1_{0B7B37CD-EA65-4C99-B325-1789F8B95927}" xr6:coauthVersionLast="45" xr6:coauthVersionMax="45" xr10:uidLastSave="{00000000-0000-0000-0000-000000000000}"/>
  <bookViews>
    <workbookView xWindow="-98" yWindow="-98" windowWidth="19396" windowHeight="10395" activeTab="1" xr2:uid="{00000000-000D-0000-FFFF-FFFF00000000}"/>
  </bookViews>
  <sheets>
    <sheet name="Single Riser" sheetId="4" r:id="rId1"/>
    <sheet name="Multiple Risers" sheetId="3" r:id="rId2"/>
    <sheet name="Info Opt 1" sheetId="5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4" l="1" a="1"/>
  <c r="E10" i="4" s="1"/>
  <c r="E9" i="4"/>
  <c r="D58" i="3" l="1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K58" i="3"/>
  <c r="J58" i="3"/>
  <c r="I58" i="3"/>
  <c r="H58" i="3" a="1"/>
  <c r="H58" i="3" s="1"/>
  <c r="G58" i="3"/>
  <c r="K57" i="3"/>
  <c r="J57" i="3"/>
  <c r="I57" i="3"/>
  <c r="H57" i="3" a="1"/>
  <c r="H57" i="3" s="1"/>
  <c r="G57" i="3"/>
  <c r="K56" i="3"/>
  <c r="J56" i="3"/>
  <c r="I56" i="3"/>
  <c r="H56" i="3" a="1"/>
  <c r="H56" i="3" s="1"/>
  <c r="G56" i="3"/>
  <c r="K55" i="3"/>
  <c r="J55" i="3"/>
  <c r="I55" i="3"/>
  <c r="H55" i="3" a="1"/>
  <c r="H55" i="3" s="1"/>
  <c r="G55" i="3"/>
  <c r="K54" i="3"/>
  <c r="J54" i="3"/>
  <c r="I54" i="3"/>
  <c r="H54" i="3" a="1"/>
  <c r="H54" i="3" s="1"/>
  <c r="G54" i="3"/>
  <c r="K53" i="3"/>
  <c r="J53" i="3"/>
  <c r="I53" i="3"/>
  <c r="H53" i="3" a="1"/>
  <c r="H53" i="3" s="1"/>
  <c r="G53" i="3"/>
  <c r="K52" i="3"/>
  <c r="J52" i="3"/>
  <c r="I52" i="3"/>
  <c r="H52" i="3" a="1"/>
  <c r="H52" i="3" s="1"/>
  <c r="G52" i="3"/>
  <c r="K51" i="3"/>
  <c r="J51" i="3"/>
  <c r="I51" i="3"/>
  <c r="H51" i="3" a="1"/>
  <c r="H51" i="3" s="1"/>
  <c r="G51" i="3"/>
  <c r="K50" i="3"/>
  <c r="J50" i="3"/>
  <c r="I50" i="3"/>
  <c r="H50" i="3" a="1"/>
  <c r="H50" i="3" s="1"/>
  <c r="G50" i="3"/>
  <c r="K49" i="3"/>
  <c r="J49" i="3"/>
  <c r="I49" i="3"/>
  <c r="H49" i="3" a="1"/>
  <c r="H49" i="3" s="1"/>
  <c r="G49" i="3"/>
  <c r="H48" i="3" a="1"/>
  <c r="H48" i="3" s="1"/>
  <c r="G48" i="3"/>
  <c r="I48" i="3" s="1"/>
  <c r="J48" i="3" s="1"/>
  <c r="K48" i="3" s="1"/>
  <c r="H47" i="3" a="1"/>
  <c r="H47" i="3" s="1"/>
  <c r="G47" i="3"/>
  <c r="I47" i="3" s="1"/>
  <c r="J47" i="3" s="1"/>
  <c r="K47" i="3" s="1"/>
  <c r="H46" i="3" a="1"/>
  <c r="H46" i="3" s="1"/>
  <c r="G46" i="3"/>
  <c r="I46" i="3" s="1"/>
  <c r="J46" i="3" s="1"/>
  <c r="K46" i="3" s="1"/>
  <c r="I45" i="3"/>
  <c r="J45" i="3" s="1"/>
  <c r="K45" i="3" s="1"/>
  <c r="H45" i="3" a="1"/>
  <c r="H45" i="3" s="1"/>
  <c r="G45" i="3"/>
  <c r="H44" i="3" a="1"/>
  <c r="H44" i="3" s="1"/>
  <c r="G44" i="3"/>
  <c r="I44" i="3" s="1"/>
  <c r="H43" i="3" a="1"/>
  <c r="H43" i="3" s="1"/>
  <c r="G43" i="3"/>
  <c r="I43" i="3" s="1"/>
  <c r="H42" i="3" a="1"/>
  <c r="H42" i="3" s="1"/>
  <c r="G42" i="3"/>
  <c r="I42" i="3" s="1"/>
  <c r="J42" i="3" s="1"/>
  <c r="K42" i="3" s="1"/>
  <c r="I41" i="3"/>
  <c r="H41" i="3" a="1"/>
  <c r="H41" i="3" s="1"/>
  <c r="G41" i="3"/>
  <c r="H40" i="3" a="1"/>
  <c r="H40" i="3" s="1"/>
  <c r="G40" i="3"/>
  <c r="H39" i="3" a="1"/>
  <c r="H39" i="3" s="1"/>
  <c r="G39" i="3"/>
  <c r="I39" i="3" s="1"/>
  <c r="J39" i="3" s="1"/>
  <c r="K39" i="3" s="1"/>
  <c r="H38" i="3" a="1"/>
  <c r="H38" i="3" s="1"/>
  <c r="G38" i="3"/>
  <c r="I38" i="3" s="1"/>
  <c r="J38" i="3" s="1"/>
  <c r="K38" i="3" s="1"/>
  <c r="I37" i="3"/>
  <c r="J37" i="3" s="1"/>
  <c r="K37" i="3" s="1"/>
  <c r="H37" i="3" a="1"/>
  <c r="H37" i="3" s="1"/>
  <c r="G37" i="3"/>
  <c r="H36" i="3" a="1"/>
  <c r="H36" i="3" s="1"/>
  <c r="G36" i="3"/>
  <c r="H35" i="3" a="1"/>
  <c r="H35" i="3" s="1"/>
  <c r="G35" i="3"/>
  <c r="I35" i="3" s="1"/>
  <c r="H34" i="3" a="1"/>
  <c r="H34" i="3" s="1"/>
  <c r="G34" i="3"/>
  <c r="I33" i="3"/>
  <c r="J33" i="3" s="1"/>
  <c r="K33" i="3" s="1"/>
  <c r="H33" i="3" a="1"/>
  <c r="H33" i="3" s="1"/>
  <c r="G33" i="3"/>
  <c r="H32" i="3" a="1"/>
  <c r="H32" i="3" s="1"/>
  <c r="G32" i="3"/>
  <c r="I32" i="3" s="1"/>
  <c r="H31" i="3" a="1"/>
  <c r="H31" i="3" s="1"/>
  <c r="G31" i="3"/>
  <c r="I31" i="3" s="1"/>
  <c r="J31" i="3" s="1"/>
  <c r="K31" i="3" s="1"/>
  <c r="H30" i="3" a="1"/>
  <c r="H30" i="3" s="1"/>
  <c r="G30" i="3"/>
  <c r="I29" i="3"/>
  <c r="J29" i="3" s="1"/>
  <c r="K29" i="3" s="1"/>
  <c r="H29" i="3" a="1"/>
  <c r="H29" i="3" s="1"/>
  <c r="G29" i="3"/>
  <c r="H28" i="3" a="1"/>
  <c r="H28" i="3" s="1"/>
  <c r="G28" i="3"/>
  <c r="H27" i="3" a="1"/>
  <c r="H27" i="3" s="1"/>
  <c r="G27" i="3"/>
  <c r="I27" i="3" s="1"/>
  <c r="H26" i="3" a="1"/>
  <c r="H26" i="3" s="1"/>
  <c r="G26" i="3"/>
  <c r="I26" i="3" s="1"/>
  <c r="J26" i="3" s="1"/>
  <c r="K26" i="3" s="1"/>
  <c r="I25" i="3"/>
  <c r="J25" i="3" s="1"/>
  <c r="K25" i="3" s="1"/>
  <c r="H25" i="3" a="1"/>
  <c r="H25" i="3" s="1"/>
  <c r="G25" i="3"/>
  <c r="H24" i="3" a="1"/>
  <c r="H24" i="3" s="1"/>
  <c r="G24" i="3"/>
  <c r="H23" i="3" a="1"/>
  <c r="H23" i="3" s="1"/>
  <c r="G23" i="3"/>
  <c r="I23" i="3" s="1"/>
  <c r="J23" i="3" s="1"/>
  <c r="K23" i="3" s="1"/>
  <c r="H22" i="3" a="1"/>
  <c r="H22" i="3" s="1"/>
  <c r="G22" i="3"/>
  <c r="I21" i="3"/>
  <c r="J21" i="3" s="1"/>
  <c r="K21" i="3" s="1"/>
  <c r="H21" i="3" a="1"/>
  <c r="H21" i="3" s="1"/>
  <c r="G21" i="3"/>
  <c r="H20" i="3" a="1"/>
  <c r="H20" i="3" s="1"/>
  <c r="G20" i="3"/>
  <c r="I20" i="3" s="1"/>
  <c r="J20" i="3" s="1"/>
  <c r="K20" i="3" s="1"/>
  <c r="H19" i="3" a="1"/>
  <c r="H19" i="3" s="1"/>
  <c r="I19" i="3" s="1"/>
  <c r="G19" i="3"/>
  <c r="H18" i="3" a="1"/>
  <c r="H18" i="3" s="1"/>
  <c r="G18" i="3"/>
  <c r="H17" i="3" a="1"/>
  <c r="H17" i="3" s="1"/>
  <c r="G17" i="3"/>
  <c r="H16" i="3" a="1"/>
  <c r="H16" i="3" s="1"/>
  <c r="G16" i="3"/>
  <c r="H15" i="3" a="1"/>
  <c r="H15" i="3" s="1"/>
  <c r="G15" i="3"/>
  <c r="H14" i="3" a="1"/>
  <c r="H14" i="3" s="1"/>
  <c r="G14" i="3"/>
  <c r="H13" i="3" a="1"/>
  <c r="H13" i="3" s="1"/>
  <c r="G13" i="3"/>
  <c r="H12" i="3" a="1"/>
  <c r="H12" i="3" s="1"/>
  <c r="G12" i="3"/>
  <c r="H11" i="3" a="1"/>
  <c r="H11" i="3" s="1"/>
  <c r="G11" i="3"/>
  <c r="H10" i="3" a="1"/>
  <c r="H10" i="3" s="1"/>
  <c r="G10" i="3"/>
  <c r="I10" i="3" s="1"/>
  <c r="J10" i="3" s="1"/>
  <c r="K10" i="3" s="1"/>
  <c r="H9" i="3" a="1"/>
  <c r="H9" i="3" s="1"/>
  <c r="G9" i="3"/>
  <c r="I9" i="3" l="1"/>
  <c r="J9" i="3" s="1"/>
  <c r="K9" i="3" s="1"/>
  <c r="I22" i="3"/>
  <c r="J22" i="3" s="1"/>
  <c r="K22" i="3" s="1"/>
  <c r="I13" i="3"/>
  <c r="J13" i="3" s="1"/>
  <c r="K13" i="3" s="1"/>
  <c r="I12" i="3"/>
  <c r="J12" i="3" s="1"/>
  <c r="K12" i="3" s="1"/>
  <c r="I16" i="3"/>
  <c r="J16" i="3" s="1"/>
  <c r="K16" i="3" s="1"/>
  <c r="I11" i="3"/>
  <c r="J11" i="3" s="1"/>
  <c r="K11" i="3" s="1"/>
  <c r="I15" i="3"/>
  <c r="J15" i="3" s="1"/>
  <c r="K15" i="3" s="1"/>
  <c r="I17" i="3"/>
  <c r="J17" i="3" s="1"/>
  <c r="K17" i="3" s="1"/>
  <c r="I14" i="3"/>
  <c r="J14" i="3" s="1"/>
  <c r="K14" i="3" s="1"/>
  <c r="J32" i="3"/>
  <c r="K32" i="3" s="1"/>
  <c r="J44" i="3"/>
  <c r="K44" i="3" s="1"/>
  <c r="J35" i="3"/>
  <c r="K35" i="3" s="1"/>
  <c r="J27" i="3"/>
  <c r="K27" i="3" s="1"/>
  <c r="J41" i="3"/>
  <c r="K41" i="3" s="1"/>
  <c r="J19" i="3"/>
  <c r="K19" i="3" s="1"/>
  <c r="J43" i="3"/>
  <c r="K43" i="3" s="1"/>
  <c r="I28" i="3"/>
  <c r="J28" i="3" s="1"/>
  <c r="K28" i="3" s="1"/>
  <c r="I34" i="3"/>
  <c r="J34" i="3" s="1"/>
  <c r="K34" i="3" s="1"/>
  <c r="I40" i="3"/>
  <c r="J40" i="3" s="1"/>
  <c r="K40" i="3" s="1"/>
  <c r="I18" i="3"/>
  <c r="J18" i="3" s="1"/>
  <c r="K18" i="3" s="1"/>
  <c r="I24" i="3"/>
  <c r="J24" i="3" s="1"/>
  <c r="K24" i="3" s="1"/>
  <c r="I30" i="3"/>
  <c r="J30" i="3" s="1"/>
  <c r="K30" i="3" s="1"/>
  <c r="I36" i="3"/>
  <c r="J36" i="3" s="1"/>
  <c r="K36" i="3" s="1"/>
  <c r="S12" i="5"/>
  <c r="R12" i="5"/>
  <c r="Q12" i="5"/>
  <c r="P12" i="5"/>
  <c r="O12" i="5"/>
  <c r="N12" i="5"/>
  <c r="M12" i="5"/>
  <c r="R11" i="5"/>
  <c r="Q11" i="5"/>
  <c r="P11" i="5"/>
  <c r="O11" i="5"/>
  <c r="N11" i="5"/>
  <c r="M11" i="5"/>
  <c r="L11" i="5"/>
  <c r="S10" i="5"/>
  <c r="R10" i="5"/>
  <c r="Q10" i="5"/>
  <c r="P10" i="5"/>
  <c r="O10" i="5"/>
  <c r="N10" i="5"/>
  <c r="M10" i="5"/>
  <c r="L10" i="5"/>
  <c r="N6" i="5"/>
  <c r="O6" i="5"/>
  <c r="P6" i="5"/>
  <c r="Q6" i="5"/>
  <c r="R6" i="5"/>
  <c r="S6" i="5"/>
  <c r="M6" i="5"/>
  <c r="R5" i="5"/>
  <c r="Q5" i="5"/>
  <c r="P5" i="5"/>
  <c r="O5" i="5"/>
  <c r="N5" i="5"/>
  <c r="M5" i="5"/>
  <c r="L5" i="5"/>
  <c r="M4" i="5"/>
  <c r="N4" i="5"/>
  <c r="O4" i="5"/>
  <c r="P4" i="5"/>
  <c r="Q4" i="5"/>
  <c r="R4" i="5"/>
  <c r="S4" i="5"/>
  <c r="L4" i="5"/>
  <c r="A9" i="4"/>
  <c r="I12" i="5"/>
  <c r="H12" i="5"/>
  <c r="G12" i="5"/>
  <c r="F12" i="5"/>
  <c r="E12" i="5"/>
  <c r="D12" i="5"/>
  <c r="C12" i="5"/>
  <c r="H11" i="5"/>
  <c r="G11" i="5"/>
  <c r="F11" i="5"/>
  <c r="E11" i="5"/>
  <c r="D11" i="5"/>
  <c r="C11" i="5"/>
  <c r="B11" i="5"/>
  <c r="I10" i="5"/>
  <c r="H10" i="5"/>
  <c r="G10" i="5"/>
  <c r="F10" i="5"/>
  <c r="E10" i="5"/>
  <c r="D10" i="5"/>
  <c r="C10" i="5"/>
  <c r="B10" i="5"/>
  <c r="C4" i="5"/>
  <c r="D4" i="5"/>
  <c r="E4" i="5"/>
  <c r="F4" i="5"/>
  <c r="G4" i="5"/>
  <c r="H4" i="5"/>
  <c r="I4" i="5"/>
  <c r="B4" i="5"/>
  <c r="D6" i="5"/>
  <c r="E6" i="5"/>
  <c r="F6" i="5"/>
  <c r="G6" i="5"/>
  <c r="H6" i="5"/>
  <c r="I6" i="5"/>
  <c r="C6" i="5"/>
  <c r="H5" i="5"/>
  <c r="G5" i="5"/>
  <c r="F5" i="5"/>
  <c r="E5" i="5"/>
  <c r="D5" i="5"/>
  <c r="C5" i="5"/>
  <c r="B5" i="5"/>
  <c r="G63" i="3" l="1"/>
  <c r="G64" i="3"/>
  <c r="G65" i="3"/>
  <c r="G66" i="3"/>
  <c r="G67" i="3"/>
  <c r="G68" i="3"/>
  <c r="G69" i="3"/>
  <c r="G62" i="3"/>
  <c r="G70" i="3" l="1"/>
  <c r="E13" i="4" l="1"/>
  <c r="E11" i="4" l="1"/>
  <c r="E14" i="4" s="1"/>
  <c r="E15" i="4" l="1"/>
  <c r="J66" i="3" l="1"/>
  <c r="I66" i="3"/>
  <c r="K66" i="3"/>
  <c r="H66" i="3"/>
  <c r="H69" i="3"/>
  <c r="I69" i="3"/>
  <c r="J69" i="3"/>
  <c r="K69" i="3"/>
  <c r="K68" i="3"/>
  <c r="H68" i="3"/>
  <c r="I68" i="3"/>
  <c r="J68" i="3"/>
  <c r="I62" i="3"/>
  <c r="H62" i="3"/>
  <c r="K62" i="3"/>
  <c r="J62" i="3"/>
  <c r="I64" i="3"/>
  <c r="K64" i="3"/>
  <c r="H64" i="3"/>
  <c r="J64" i="3"/>
  <c r="H63" i="3"/>
  <c r="J63" i="3"/>
  <c r="K63" i="3"/>
  <c r="I63" i="3"/>
  <c r="J65" i="3"/>
  <c r="K65" i="3"/>
  <c r="H65" i="3"/>
  <c r="I65" i="3"/>
  <c r="H67" i="3"/>
  <c r="K67" i="3"/>
  <c r="J67" i="3"/>
  <c r="I67" i="3"/>
  <c r="J70" i="3" l="1"/>
  <c r="I70" i="3"/>
  <c r="H70" i="3"/>
  <c r="K7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<sst xmlns="http://schemas.openxmlformats.org/spreadsheetml/2006/main" count="249" uniqueCount="116">
  <si>
    <t>Whalen Riser Length Calculator</t>
  </si>
  <si>
    <t>Inches</t>
  </si>
  <si>
    <t>Total</t>
  </si>
  <si>
    <t>Needed Extension Piece</t>
  </si>
  <si>
    <t>Notes:</t>
  </si>
  <si>
    <t>Feet</t>
  </si>
  <si>
    <t>Riser Size</t>
  </si>
  <si>
    <t>Floor 1</t>
  </si>
  <si>
    <t>Floor 2</t>
  </si>
  <si>
    <t>Floor 3</t>
  </si>
  <si>
    <t>Floor 4</t>
  </si>
  <si>
    <t>Floor 5</t>
  </si>
  <si>
    <t>Floor 6</t>
  </si>
  <si>
    <t>Floor 7</t>
  </si>
  <si>
    <t>Floor 8</t>
  </si>
  <si>
    <t>Floor 9</t>
  </si>
  <si>
    <t>Floor 10</t>
  </si>
  <si>
    <t>Floor 11</t>
  </si>
  <si>
    <t>Floor 12</t>
  </si>
  <si>
    <t>Floor 13</t>
  </si>
  <si>
    <t>Floor 14</t>
  </si>
  <si>
    <t>Floor 15</t>
  </si>
  <si>
    <t>Floor 16</t>
  </si>
  <si>
    <t>Floor 17</t>
  </si>
  <si>
    <t>Floor 18</t>
  </si>
  <si>
    <t>Floor 19</t>
  </si>
  <si>
    <t>Floor 20</t>
  </si>
  <si>
    <t>Floor 21</t>
  </si>
  <si>
    <t>Floor 22</t>
  </si>
  <si>
    <t>Floor 23</t>
  </si>
  <si>
    <t>Floor 24</t>
  </si>
  <si>
    <t>Floor 25</t>
  </si>
  <si>
    <t>Floor 26</t>
  </si>
  <si>
    <t>Floor 27</t>
  </si>
  <si>
    <t>Floor 28</t>
  </si>
  <si>
    <t>Floor 29</t>
  </si>
  <si>
    <t>Floor 30</t>
  </si>
  <si>
    <t>Floor 31</t>
  </si>
  <si>
    <t>Floor 32</t>
  </si>
  <si>
    <t>Floor 33</t>
  </si>
  <si>
    <t>Floor 34</t>
  </si>
  <si>
    <t>Floor 35</t>
  </si>
  <si>
    <t>Floor 36</t>
  </si>
  <si>
    <t>Floor 37</t>
  </si>
  <si>
    <t>Floor 38</t>
  </si>
  <si>
    <t>Floor 39</t>
  </si>
  <si>
    <t>Floor 40</t>
  </si>
  <si>
    <t>Floor 41</t>
  </si>
  <si>
    <t>Floor 42</t>
  </si>
  <si>
    <t>Floor 43</t>
  </si>
  <si>
    <t>Floor 44</t>
  </si>
  <si>
    <t>Floor 45</t>
  </si>
  <si>
    <t>Floor 46</t>
  </si>
  <si>
    <t>Floor 47</t>
  </si>
  <si>
    <t>Floor 48</t>
  </si>
  <si>
    <t>Floor 49</t>
  </si>
  <si>
    <t>Floor 50</t>
  </si>
  <si>
    <t>Finished Floor to Finished Floor</t>
  </si>
  <si>
    <t>Total Inches</t>
  </si>
  <si>
    <t>Riser Type</t>
  </si>
  <si>
    <t>Actual</t>
  </si>
  <si>
    <t>Needed</t>
  </si>
  <si>
    <t>Select Riser Size</t>
  </si>
  <si>
    <t>Optional Riser Transition examples</t>
  </si>
  <si>
    <t>Select Riser Length and Riser Finish</t>
  </si>
  <si>
    <t>9' Riser - Propress</t>
  </si>
  <si>
    <t>9' Riser - Roll Grove</t>
  </si>
  <si>
    <t>10' Riser - Propress</t>
  </si>
  <si>
    <t>10' Riser - Roll Grove</t>
  </si>
  <si>
    <t>Length</t>
  </si>
  <si>
    <t>N/A</t>
  </si>
  <si>
    <t xml:space="preserve">            ** PLEASE NOTE THAT A DECREASE TRANSITIONS IS NOT AVAIABLE (N/A) ON A 0.75" RISER</t>
  </si>
  <si>
    <t xml:space="preserve">            ** PLEASE NOTE THAT AN INCREASE TRANSITIONS IS NOT AVAIABLE (N/A) ON A 4.00" RISER</t>
  </si>
  <si>
    <t>Select from drop down menus below</t>
  </si>
  <si>
    <t>Riser Count</t>
  </si>
  <si>
    <t>Extension Count</t>
  </si>
  <si>
    <t>Totals</t>
  </si>
  <si>
    <t>Riser</t>
  </si>
  <si>
    <t>Size</t>
  </si>
  <si>
    <t>quantity needed based on application.</t>
  </si>
  <si>
    <t>Standard Supply / Return risers do not have a Swage</t>
  </si>
  <si>
    <t>Standard Drain risers include a Swage</t>
  </si>
  <si>
    <t>Optional Supply / Return risers Swage avaiable on 0.75" thru 3.00"</t>
  </si>
  <si>
    <t xml:space="preserve">     ** The above calculation also assumes the riser inserts into the Swage 1"</t>
  </si>
  <si>
    <t xml:space="preserve">     * Increase Transition (+) Swage - Take a 1.25" and make it good to accept a 1.50" riser</t>
  </si>
  <si>
    <t xml:space="preserve">     *Decrease Transition (-) Swage - Take a 2.50" and make it good to accept a 2.00" riser</t>
  </si>
  <si>
    <t>9' Riser - No Swage</t>
  </si>
  <si>
    <t>9' Riser - Swage</t>
  </si>
  <si>
    <t>9' Riser - Increase Transition (+) Swage</t>
  </si>
  <si>
    <t>9' Riser - Decrease Transition (-) Swage</t>
  </si>
  <si>
    <t>10' Riser - No Swage</t>
  </si>
  <si>
    <t>10' Riser - Swage</t>
  </si>
  <si>
    <t>10' Riser - Increase Transition (+) Swage</t>
  </si>
  <si>
    <t>10' Riser - Decrease Transition (-) Swage</t>
  </si>
  <si>
    <r>
      <t>Riser Diameter / Riser Processing Loss (L</t>
    </r>
    <r>
      <rPr>
        <b/>
        <vertAlign val="subscript"/>
        <sz val="11"/>
        <color theme="0"/>
        <rFont val="Arial"/>
        <family val="2"/>
      </rPr>
      <t>P</t>
    </r>
    <r>
      <rPr>
        <b/>
        <sz val="11"/>
        <color theme="0"/>
        <rFont val="Arial"/>
        <family val="2"/>
      </rPr>
      <t>)</t>
    </r>
  </si>
  <si>
    <t>Riser Diameter / Riser Overlap (O)</t>
  </si>
  <si>
    <t>Note: 3/4 to 1.5 = 1.5" deep swage</t>
  </si>
  <si>
    <t>Note: 2" to 3" = 2.5" deep swadge</t>
  </si>
  <si>
    <t>Effective Riser Length</t>
  </si>
  <si>
    <t>Riser Insertion / Overlap (O)</t>
  </si>
  <si>
    <t>Overlap (O)</t>
  </si>
  <si>
    <t>Extension Piece (RE)</t>
  </si>
  <si>
    <t>NOTE: Riser count is for a single riser stack only, please check total</t>
  </si>
  <si>
    <t>FF = Finished Floor to Finished Floor</t>
  </si>
  <si>
    <t xml:space="preserve">Effective </t>
  </si>
  <si>
    <t>Riser Length</t>
  </si>
  <si>
    <t>Single Riser</t>
  </si>
  <si>
    <t>Multiple Risers</t>
  </si>
  <si>
    <t>Actual Extension Piece (Rounded up to next foot)</t>
  </si>
  <si>
    <t>Riser Overlap</t>
  </si>
  <si>
    <t>Note:  Table include 1 times the riser processing loss</t>
  </si>
  <si>
    <t>Note:  Table include 2 times the riser processing loss</t>
  </si>
  <si>
    <t xml:space="preserve">          # PLEASE NOTE TRANSITIONS ARE AVAILABLE FOR ONE (1) PIPE SIZE CHANGE ONLY</t>
  </si>
  <si>
    <t>--</t>
  </si>
  <si>
    <t>Riser Dia</t>
  </si>
  <si>
    <t>Extension 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</si>
</sst>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vertAlign val="subscript"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1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indexed="9"/>
      <name val="Arial"/>
      <family val="2"/>
    </font>
    <font>
      <b/>
      <sz val="11"/>
      <color indexed="9"/>
      <name val="Calibri"/>
      <family val="2"/>
      <scheme val="minor"/>
    </font>
    <font>
      <b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007549"/>
        <bgColor indexed="64"/>
      </patternFill>
    </fill>
    <fill>
      <patternFill patternType="solid">
        <fgColor theme="1"/>
        <bgColor indexed="64"/>
      </patternFill>
    </fill>
  </fills>
  <borders count="7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hair">
        <color auto="1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/>
    <xf numFmtId="0" fontId="0" fillId="0" borderId="0" xfId="0" quotePrefix="1"/>
    <xf numFmtId="2" fontId="1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0" borderId="0" xfId="0" applyFont="1"/>
    <xf numFmtId="0" fontId="6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26" xfId="0" applyFont="1" applyBorder="1"/>
    <xf numFmtId="0" fontId="6" fillId="0" borderId="22" xfId="0" applyFont="1" applyBorder="1" applyAlignment="1">
      <alignment horizontal="center"/>
    </xf>
    <xf numFmtId="0" fontId="6" fillId="0" borderId="27" xfId="0" applyFont="1" applyBorder="1"/>
    <xf numFmtId="0" fontId="6" fillId="0" borderId="23" xfId="0" applyFont="1" applyBorder="1" applyAlignment="1">
      <alignment horizontal="center"/>
    </xf>
    <xf numFmtId="0" fontId="6" fillId="0" borderId="29" xfId="0" applyFont="1" applyBorder="1"/>
    <xf numFmtId="0" fontId="6" fillId="0" borderId="20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2" fontId="7" fillId="6" borderId="0" xfId="0" applyNumberFormat="1" applyFont="1" applyFill="1" applyBorder="1" applyAlignment="1">
      <alignment horizontal="center" vertical="center" wrapText="1"/>
    </xf>
    <xf numFmtId="2" fontId="7" fillId="6" borderId="31" xfId="0" applyNumberFormat="1" applyFont="1" applyFill="1" applyBorder="1" applyAlignment="1">
      <alignment horizontal="center" vertical="center" wrapText="1"/>
    </xf>
    <xf numFmtId="0" fontId="6" fillId="0" borderId="9" xfId="0" applyFont="1" applyBorder="1"/>
    <xf numFmtId="0" fontId="1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/>
    <xf numFmtId="0" fontId="6" fillId="0" borderId="13" xfId="0" applyFont="1" applyBorder="1"/>
    <xf numFmtId="0" fontId="1" fillId="0" borderId="0" xfId="0" applyFont="1" applyBorder="1"/>
    <xf numFmtId="0" fontId="8" fillId="0" borderId="0" xfId="0" applyFont="1"/>
    <xf numFmtId="0" fontId="6" fillId="0" borderId="0" xfId="0" applyFont="1" applyBorder="1"/>
    <xf numFmtId="0" fontId="1" fillId="0" borderId="0" xfId="0" applyFont="1" applyFill="1" applyAlignment="1">
      <alignment horizontal="center"/>
    </xf>
    <xf numFmtId="0" fontId="7" fillId="6" borderId="31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6" borderId="35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 wrapText="1"/>
    </xf>
    <xf numFmtId="2" fontId="3" fillId="0" borderId="37" xfId="0" applyNumberFormat="1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2" fontId="3" fillId="0" borderId="28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2" fontId="3" fillId="0" borderId="38" xfId="0" applyNumberFormat="1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1" fontId="1" fillId="2" borderId="15" xfId="0" applyNumberFormat="1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Fill="1"/>
    <xf numFmtId="0" fontId="9" fillId="4" borderId="0" xfId="0" applyFont="1" applyFill="1"/>
    <xf numFmtId="0" fontId="10" fillId="4" borderId="0" xfId="0" applyFont="1" applyFill="1"/>
    <xf numFmtId="0" fontId="9" fillId="5" borderId="0" xfId="0" applyFont="1" applyFill="1"/>
    <xf numFmtId="0" fontId="10" fillId="5" borderId="0" xfId="0" applyFont="1" applyFill="1"/>
    <xf numFmtId="0" fontId="10" fillId="0" borderId="0" xfId="0" applyFont="1" applyFill="1"/>
    <xf numFmtId="0" fontId="0" fillId="0" borderId="0" xfId="0" applyFill="1"/>
    <xf numFmtId="0" fontId="6" fillId="0" borderId="25" xfId="0" quotePrefix="1" applyFont="1" applyBorder="1"/>
    <xf numFmtId="0" fontId="1" fillId="0" borderId="0" xfId="0" quotePrefix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2" fillId="6" borderId="31" xfId="0" applyFont="1" applyFill="1" applyBorder="1" applyAlignment="1">
      <alignment horizontal="center" vertical="center" wrapText="1"/>
    </xf>
    <xf numFmtId="0" fontId="1" fillId="0" borderId="42" xfId="0" applyFont="1" applyBorder="1"/>
    <xf numFmtId="0" fontId="1" fillId="3" borderId="43" xfId="0" applyFont="1" applyFill="1" applyBorder="1" applyAlignment="1" applyProtection="1">
      <alignment horizontal="center"/>
      <protection locked="0"/>
    </xf>
    <xf numFmtId="0" fontId="1" fillId="0" borderId="43" xfId="0" applyFont="1" applyBorder="1" applyAlignment="1">
      <alignment horizontal="center"/>
    </xf>
    <xf numFmtId="0" fontId="1" fillId="0" borderId="43" xfId="0" applyFont="1" applyBorder="1" applyProtection="1">
      <protection locked="0"/>
    </xf>
    <xf numFmtId="2" fontId="1" fillId="0" borderId="43" xfId="0" applyNumberFormat="1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2" xfId="0" applyFont="1" applyFill="1" applyBorder="1"/>
    <xf numFmtId="0" fontId="1" fillId="0" borderId="45" xfId="0" applyFont="1" applyBorder="1"/>
    <xf numFmtId="0" fontId="1" fillId="3" borderId="46" xfId="0" applyFont="1" applyFill="1" applyBorder="1" applyAlignment="1" applyProtection="1">
      <alignment horizontal="center"/>
      <protection locked="0"/>
    </xf>
    <xf numFmtId="0" fontId="1" fillId="0" borderId="46" xfId="0" applyFont="1" applyBorder="1" applyAlignment="1">
      <alignment horizontal="center"/>
    </xf>
    <xf numFmtId="0" fontId="1" fillId="0" borderId="46" xfId="0" applyFont="1" applyBorder="1" applyProtection="1">
      <protection locked="0"/>
    </xf>
    <xf numFmtId="2" fontId="1" fillId="0" borderId="46" xfId="0" applyNumberFormat="1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48" xfId="0" applyFont="1" applyBorder="1"/>
    <xf numFmtId="0" fontId="1" fillId="3" borderId="49" xfId="0" applyFont="1" applyFill="1" applyBorder="1" applyAlignment="1" applyProtection="1">
      <alignment horizontal="center"/>
      <protection locked="0"/>
    </xf>
    <xf numFmtId="0" fontId="1" fillId="0" borderId="49" xfId="0" applyFont="1" applyBorder="1" applyAlignment="1">
      <alignment horizontal="center"/>
    </xf>
    <xf numFmtId="0" fontId="1" fillId="0" borderId="49" xfId="0" applyFont="1" applyBorder="1" applyProtection="1">
      <protection locked="0"/>
    </xf>
    <xf numFmtId="2" fontId="1" fillId="0" borderId="49" xfId="0" applyNumberFormat="1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1" xfId="0" applyFont="1" applyBorder="1"/>
    <xf numFmtId="0" fontId="1" fillId="0" borderId="52" xfId="0" applyFont="1" applyBorder="1"/>
    <xf numFmtId="0" fontId="3" fillId="0" borderId="52" xfId="0" applyFont="1" applyBorder="1" applyAlignment="1">
      <alignment horizontal="center"/>
    </xf>
    <xf numFmtId="0" fontId="1" fillId="0" borderId="53" xfId="0" applyFont="1" applyBorder="1"/>
    <xf numFmtId="0" fontId="3" fillId="3" borderId="54" xfId="0" applyFont="1" applyFill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3" fillId="0" borderId="62" xfId="0" applyFont="1" applyBorder="1" applyAlignment="1">
      <alignment horizontal="right"/>
    </xf>
    <xf numFmtId="0" fontId="0" fillId="0" borderId="63" xfId="0" applyFont="1" applyBorder="1"/>
    <xf numFmtId="0" fontId="3" fillId="2" borderId="64" xfId="0" applyFont="1" applyFill="1" applyBorder="1" applyAlignment="1">
      <alignment horizontal="center"/>
    </xf>
    <xf numFmtId="0" fontId="3" fillId="2" borderId="68" xfId="0" applyFont="1" applyFill="1" applyBorder="1" applyAlignment="1">
      <alignment horizontal="center"/>
    </xf>
    <xf numFmtId="0" fontId="3" fillId="0" borderId="60" xfId="0" applyFont="1" applyBorder="1" applyAlignment="1">
      <alignment horizontal="right"/>
    </xf>
    <xf numFmtId="0" fontId="0" fillId="0" borderId="61" xfId="0" applyFont="1" applyBorder="1"/>
    <xf numFmtId="0" fontId="3" fillId="2" borderId="69" xfId="0" applyFont="1" applyFill="1" applyBorder="1" applyAlignment="1">
      <alignment horizontal="center"/>
    </xf>
    <xf numFmtId="0" fontId="13" fillId="6" borderId="25" xfId="0" applyFont="1" applyFill="1" applyBorder="1" applyAlignment="1">
      <alignment horizontal="center" vertical="center" wrapText="1"/>
    </xf>
    <xf numFmtId="0" fontId="1" fillId="0" borderId="70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3" fillId="4" borderId="68" xfId="0" quotePrefix="1" applyFont="1" applyFill="1" applyBorder="1" applyAlignment="1">
      <alignment horizontal="center"/>
    </xf>
    <xf numFmtId="0" fontId="1" fillId="0" borderId="57" xfId="0" applyFont="1" applyFill="1" applyBorder="1" applyAlignment="1">
      <alignment horizontal="center"/>
    </xf>
    <xf numFmtId="0" fontId="14" fillId="6" borderId="64" xfId="0" applyFont="1" applyFill="1" applyBorder="1" applyAlignment="1">
      <alignment horizontal="center" vertical="center" wrapText="1"/>
    </xf>
    <xf numFmtId="0" fontId="1" fillId="3" borderId="61" xfId="0" applyFont="1" applyFill="1" applyBorder="1" applyAlignment="1" applyProtection="1">
      <alignment horizontal="center"/>
      <protection locked="0"/>
    </xf>
    <xf numFmtId="2" fontId="1" fillId="3" borderId="63" xfId="0" applyNumberFormat="1" applyFont="1" applyFill="1" applyBorder="1" applyAlignment="1" applyProtection="1">
      <alignment horizontal="center"/>
      <protection locked="0"/>
    </xf>
    <xf numFmtId="0" fontId="1" fillId="3" borderId="59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1" fillId="0" borderId="58" xfId="0" applyFont="1" applyFill="1" applyBorder="1" applyAlignment="1">
      <alignment horizontal="right" indent="1"/>
    </xf>
    <xf numFmtId="0" fontId="1" fillId="0" borderId="59" xfId="0" applyFont="1" applyFill="1" applyBorder="1" applyAlignment="1">
      <alignment horizontal="right" indent="1"/>
    </xf>
    <xf numFmtId="0" fontId="1" fillId="0" borderId="58" xfId="0" applyFont="1" applyBorder="1" applyAlignment="1">
      <alignment horizontal="right" indent="1"/>
    </xf>
    <xf numFmtId="0" fontId="1" fillId="0" borderId="59" xfId="0" applyFont="1" applyBorder="1" applyAlignment="1">
      <alignment horizontal="right" indent="1"/>
    </xf>
    <xf numFmtId="0" fontId="1" fillId="0" borderId="55" xfId="0" applyFont="1" applyBorder="1" applyAlignment="1">
      <alignment horizontal="right" indent="1"/>
    </xf>
    <xf numFmtId="0" fontId="1" fillId="0" borderId="56" xfId="0" applyFont="1" applyBorder="1" applyAlignment="1">
      <alignment horizontal="right" indent="1"/>
    </xf>
    <xf numFmtId="0" fontId="13" fillId="6" borderId="64" xfId="0" applyFont="1" applyFill="1" applyBorder="1" applyAlignment="1">
      <alignment horizontal="center" vertical="center" wrapText="1"/>
    </xf>
    <xf numFmtId="0" fontId="13" fillId="6" borderId="65" xfId="0" applyFont="1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/>
    </xf>
    <xf numFmtId="0" fontId="0" fillId="7" borderId="64" xfId="0" applyFill="1" applyBorder="1" applyAlignment="1">
      <alignment horizontal="center"/>
    </xf>
    <xf numFmtId="0" fontId="1" fillId="0" borderId="66" xfId="0" applyFont="1" applyBorder="1" applyAlignment="1">
      <alignment horizontal="right" indent="1"/>
    </xf>
    <xf numFmtId="0" fontId="1" fillId="0" borderId="67" xfId="0" applyFont="1" applyBorder="1" applyAlignment="1">
      <alignment horizontal="right" indent="1"/>
    </xf>
    <xf numFmtId="0" fontId="1" fillId="0" borderId="62" xfId="0" applyFont="1" applyBorder="1" applyAlignment="1">
      <alignment horizontal="right" indent="1"/>
    </xf>
    <xf numFmtId="0" fontId="1" fillId="0" borderId="63" xfId="0" applyFont="1" applyBorder="1" applyAlignment="1">
      <alignment horizontal="right" indent="1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7" fillId="6" borderId="33" xfId="0" applyFont="1" applyFill="1" applyBorder="1" applyAlignment="1">
      <alignment horizontal="center" vertical="center" wrapText="1"/>
    </xf>
    <xf numFmtId="0" fontId="7" fillId="6" borderId="34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/>
    </xf>
    <xf numFmtId="0" fontId="4" fillId="6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2F2F2"/>
      <rgbColor rgb="00D9D9D9"/>
      <rgbColor rgb="000C7CA7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60945</xdr:colOff>
      <xdr:row>0</xdr:row>
      <xdr:rowOff>45790</xdr:rowOff>
    </xdr:from>
    <xdr:to>
      <xdr:col>0</xdr:col>
      <xdr:colOff>2206411</xdr:colOff>
      <xdr:row>4</xdr:row>
      <xdr:rowOff>165488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945" y="45790"/>
          <a:ext cx="2145466" cy="860611"/>
        </a:xfrm>
        <a:prstGeom prst="rect">
          <a:avLst/>
        </a:prstGeom>
      </xdr:spPr>
    </xdr:pic>
    <xdr:clientData/>
  </xdr:twoCellAnchor>
  <xdr:twoCellAnchor editAs="oneCell">
    <xdr:from>
      <xdr:col>5</xdr:col>
      <xdr:colOff>297568</xdr:colOff>
      <xdr:row>0</xdr:row>
      <xdr:rowOff>139717</xdr:rowOff>
    </xdr:from>
    <xdr:to>
      <xdr:col>9</xdr:col>
      <xdr:colOff>641607</xdr:colOff>
      <xdr:row>31</xdr:row>
      <xdr:rowOff>96347</xdr:rowOff>
    </xdr:to>
    <xdr:pic>
      <xdr:nvPicPr>
        <xdr:cNvPr id="10" name="Content Placeholder 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Grp="1"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922023" y="139717"/>
          <a:ext cx="2704259" cy="59338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74839</xdr:colOff>
      <xdr:row>0</xdr:row>
      <xdr:rowOff>74840</xdr:rowOff>
    </xdr:from>
    <xdr:to>
      <xdr:col>2</xdr:col>
      <xdr:colOff>213251</xdr:colOff>
      <xdr:row>5</xdr:row>
      <xdr:rowOff>50987</xdr:rowOff>
    </xdr:to>
    <xdr:pic>
      <xdr:nvPicPr>
        <xdr:cNvPr id="12" name="Picture 3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4839" y="74840"/>
          <a:ext cx="2145466" cy="860611"/>
        </a:xfrm>
        <a:prstGeom prst="rect">
          <a:avLst/>
        </a:prstGeom>
      </xdr:spPr>
    </xdr:pic>
    <xdr:clientData/>
  </xdr:twoCellAnchor>
  <xdr:twoCellAnchor editAs="oneCell">
    <xdr:from>
      <xdr:col>11</xdr:col>
      <xdr:colOff>380999</xdr:colOff>
      <xdr:row>6</xdr:row>
      <xdr:rowOff>61232</xdr:rowOff>
    </xdr:from>
    <xdr:to>
      <xdr:col>17</xdr:col>
      <xdr:colOff>591911</xdr:colOff>
      <xdr:row>58</xdr:row>
      <xdr:rowOff>76123</xdr:rowOff>
    </xdr:to>
    <xdr:pic>
      <xdr:nvPicPr>
        <xdr:cNvPr id="13" name="Content Placeholder 5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Grp="1"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26785" y="1204232"/>
          <a:ext cx="4129769" cy="9948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E55"/>
  <sheetViews>
    <sheetView showGridLines="0" zoomScale="110" zoomScaleNormal="110" workbookViewId="0">
      <selection activeCell="B7" sqref="B7"/>
    </sheetView>
  </sheetViews>
  <sheetFormatPr defaultRowHeight="14.25" x14ac:dyDescent="0.45"/>
  <cols>
    <col min="1" max="1" width="42" bestFit="1" customWidth="1"/>
    <col min="2" max="2" width="50.6640625" bestFit="1" customWidth="1"/>
    <col min="3" max="5" width="9.6640625" customWidth="1"/>
    <col min="6" max="6" width="5.6640625" customWidth="1"/>
  </cols>
  <sheetData>
    <row r="5" spans="1:5" ht="21.95" customHeight="1" thickBot="1" x14ac:dyDescent="0.65">
      <c r="A5" s="114" t="s">
        <v>0</v>
      </c>
      <c r="B5" s="114"/>
      <c r="C5" s="114"/>
      <c r="D5" s="114"/>
      <c r="E5" s="114"/>
    </row>
    <row r="6" spans="1:5" ht="15.75" customHeight="1" thickBot="1" x14ac:dyDescent="0.5">
      <c r="A6" s="105"/>
      <c r="B6" s="110" t="s">
        <v>73</v>
      </c>
      <c r="C6" s="121"/>
      <c r="D6" s="121"/>
      <c r="E6" s="122"/>
    </row>
    <row r="7" spans="1:5" ht="15.75" customHeight="1" x14ac:dyDescent="0.45">
      <c r="A7" s="102" t="s">
        <v>64</v>
      </c>
      <c r="B7" s="111" t="s">
        <v>87</v>
      </c>
      <c r="C7" s="103"/>
      <c r="D7" s="103"/>
      <c r="E7" s="104" t="s">
        <v>77</v>
      </c>
    </row>
    <row r="8" spans="1:5" ht="15.75" customHeight="1" thickBot="1" x14ac:dyDescent="0.5">
      <c r="A8" s="98" t="s">
        <v>62</v>
      </c>
      <c r="B8" s="112">
        <v>2</v>
      </c>
      <c r="C8" s="99"/>
      <c r="D8" s="99"/>
      <c r="E8" s="101" t="s">
        <v>69</v>
      </c>
    </row>
    <row r="9" spans="1:5" ht="15.75" customHeight="1" x14ac:dyDescent="0.45">
      <c r="A9" s="125" t="str">
        <f>B7&amp;" (RL)"</f>
        <v>9' Riser - Swage (RL)</v>
      </c>
      <c r="B9" s="126"/>
      <c r="C9" s="126"/>
      <c r="D9" s="126"/>
      <c r="E9" s="106">
        <f>INDEX('Info Opt 1'!A2:I14,MATCH('Single Riser'!B7,'Info Opt 1'!A2:A14,0),MATCH('Single Riser'!B8,'Info Opt 1'!A2:I2,0))</f>
        <v>106.875</v>
      </c>
    </row>
    <row r="10" spans="1:5" ht="15.75" customHeight="1" x14ac:dyDescent="0.45">
      <c r="A10" s="117" t="s">
        <v>99</v>
      </c>
      <c r="B10" s="118"/>
      <c r="C10" s="118"/>
      <c r="D10" s="118"/>
      <c r="E10" s="107" cm="1">
        <f t="array" ref="E10">INDEX('Info Opt 1'!A18:I30,MATCH('Single Riser'!B7,'Info Opt 1'!A19:A30,0)+1,MATCH('Single Riser'!B8,'Info Opt 1'!A18:I18,0))</f>
        <v>1</v>
      </c>
    </row>
    <row r="11" spans="1:5" ht="15.75" customHeight="1" thickBot="1" x14ac:dyDescent="0.5">
      <c r="A11" s="127" t="s">
        <v>98</v>
      </c>
      <c r="B11" s="128"/>
      <c r="C11" s="128"/>
      <c r="D11" s="128"/>
      <c r="E11" s="107">
        <f>E9-E10</f>
        <v>105.875</v>
      </c>
    </row>
    <row r="12" spans="1:5" ht="15.75" customHeight="1" thickBot="1" x14ac:dyDescent="0.5">
      <c r="A12" s="123"/>
      <c r="B12" s="124"/>
      <c r="C12" s="100" t="s">
        <v>5</v>
      </c>
      <c r="D12" s="100" t="s">
        <v>1</v>
      </c>
      <c r="E12" s="53" t="s">
        <v>2</v>
      </c>
    </row>
    <row r="13" spans="1:5" ht="15.75" customHeight="1" x14ac:dyDescent="0.45">
      <c r="A13" s="115" t="s">
        <v>103</v>
      </c>
      <c r="B13" s="116"/>
      <c r="C13" s="113">
        <v>9</v>
      </c>
      <c r="D13" s="113">
        <v>11</v>
      </c>
      <c r="E13" s="107">
        <f>(C13*12)+D13</f>
        <v>119</v>
      </c>
    </row>
    <row r="14" spans="1:5" ht="15.75" customHeight="1" x14ac:dyDescent="0.45">
      <c r="A14" s="117" t="s">
        <v>3</v>
      </c>
      <c r="B14" s="118"/>
      <c r="C14" s="118"/>
      <c r="D14" s="118"/>
      <c r="E14" s="109">
        <f>E13-E11</f>
        <v>13.125</v>
      </c>
    </row>
    <row r="15" spans="1:5" ht="15.75" customHeight="1" thickBot="1" x14ac:dyDescent="0.5">
      <c r="A15" s="119" t="s">
        <v>108</v>
      </c>
      <c r="B15" s="120"/>
      <c r="C15" s="120"/>
      <c r="D15" s="120"/>
      <c r="E15" s="108">
        <f>IF(AND(E14&gt;0,E14&lt;=12),'Info Opt 1'!D35,IF(AND(E14&gt;12,E14&lt;=24),'Info Opt 1'!D36,IF(AND(E14&gt;24,E14&lt;=36),'Info Opt 1'!D37,IF(AND(E14&gt;36,E14&lt;=48),'Info Opt 1'!D38,'Info Opt 1'!D34))))</f>
        <v>24</v>
      </c>
    </row>
    <row r="16" spans="1:5" ht="15.75" customHeight="1" x14ac:dyDescent="0.45">
      <c r="A16" s="57" t="s">
        <v>4</v>
      </c>
      <c r="B16" s="58"/>
      <c r="C16" s="58"/>
      <c r="D16" s="59"/>
      <c r="E16" s="59"/>
    </row>
    <row r="17" spans="1:5" ht="15.75" customHeight="1" x14ac:dyDescent="0.45">
      <c r="A17" s="59" t="s">
        <v>80</v>
      </c>
      <c r="B17" s="58"/>
      <c r="C17" s="58"/>
      <c r="D17" s="59"/>
      <c r="E17" s="59"/>
    </row>
    <row r="18" spans="1:5" ht="15.75" customHeight="1" x14ac:dyDescent="0.45">
      <c r="A18" s="59" t="s">
        <v>81</v>
      </c>
      <c r="B18" s="58"/>
      <c r="C18" s="58"/>
      <c r="D18" s="59"/>
      <c r="E18" s="59"/>
    </row>
    <row r="19" spans="1:5" ht="15.75" customHeight="1" x14ac:dyDescent="0.45">
      <c r="A19" s="59" t="s">
        <v>82</v>
      </c>
      <c r="B19" s="58"/>
      <c r="C19" s="58"/>
      <c r="D19" s="58"/>
      <c r="E19" s="59"/>
    </row>
    <row r="20" spans="1:5" x14ac:dyDescent="0.45">
      <c r="A20" s="60" t="s">
        <v>83</v>
      </c>
      <c r="B20" s="58"/>
      <c r="C20" s="58"/>
      <c r="D20" s="58"/>
      <c r="E20" s="59"/>
    </row>
    <row r="21" spans="1:5" x14ac:dyDescent="0.45">
      <c r="A21" s="60" t="s">
        <v>63</v>
      </c>
      <c r="B21" s="58"/>
      <c r="C21" s="58"/>
      <c r="D21" s="58"/>
      <c r="E21" s="58"/>
    </row>
    <row r="22" spans="1:5" x14ac:dyDescent="0.45">
      <c r="A22" s="60" t="s">
        <v>84</v>
      </c>
      <c r="B22" s="58"/>
      <c r="C22" s="58"/>
      <c r="D22" s="58"/>
      <c r="E22" s="58"/>
    </row>
    <row r="23" spans="1:5" x14ac:dyDescent="0.45">
      <c r="A23" s="60" t="s">
        <v>85</v>
      </c>
      <c r="B23" s="58"/>
      <c r="C23" s="58"/>
      <c r="D23" s="58"/>
      <c r="E23" s="58"/>
    </row>
    <row r="24" spans="1:5" x14ac:dyDescent="0.45">
      <c r="A24" s="61" t="s">
        <v>112</v>
      </c>
      <c r="B24" s="62"/>
      <c r="C24" s="65"/>
      <c r="D24" s="65"/>
      <c r="E24" s="65"/>
    </row>
    <row r="25" spans="1:5" x14ac:dyDescent="0.45">
      <c r="A25" s="63" t="s">
        <v>71</v>
      </c>
      <c r="B25" s="64"/>
      <c r="C25" s="65"/>
      <c r="D25" s="65"/>
      <c r="E25" s="65"/>
    </row>
    <row r="26" spans="1:5" x14ac:dyDescent="0.45">
      <c r="A26" s="63" t="s">
        <v>72</v>
      </c>
      <c r="B26" s="64"/>
      <c r="C26" s="65"/>
      <c r="D26" s="65"/>
      <c r="E26" s="65"/>
    </row>
    <row r="27" spans="1:5" x14ac:dyDescent="0.45">
      <c r="A27" s="5"/>
      <c r="C27" s="66"/>
      <c r="D27" s="66"/>
      <c r="E27" s="66"/>
    </row>
    <row r="36" spans="2:5" ht="15.4" x14ac:dyDescent="0.45">
      <c r="B36" s="1"/>
      <c r="C36" s="2"/>
      <c r="D36" s="1"/>
      <c r="E36" s="1"/>
    </row>
    <row r="37" spans="2:5" ht="15.4" x14ac:dyDescent="0.45">
      <c r="B37" s="1"/>
      <c r="C37" s="2"/>
      <c r="D37" s="1"/>
      <c r="E37" s="1"/>
    </row>
    <row r="38" spans="2:5" ht="15.4" x14ac:dyDescent="0.45">
      <c r="B38" s="1"/>
      <c r="C38" s="2"/>
      <c r="D38" s="1"/>
      <c r="E38" s="1"/>
    </row>
    <row r="39" spans="2:5" ht="15.4" x14ac:dyDescent="0.45">
      <c r="B39" s="1"/>
      <c r="C39" s="2"/>
      <c r="D39" s="1"/>
      <c r="E39" s="1"/>
    </row>
    <row r="40" spans="2:5" ht="15.4" x14ac:dyDescent="0.45">
      <c r="B40" s="1"/>
      <c r="C40" s="2"/>
      <c r="D40" s="4"/>
      <c r="E40" s="1"/>
    </row>
    <row r="41" spans="2:5" ht="15.4" x14ac:dyDescent="0.45">
      <c r="B41" s="1"/>
      <c r="C41" s="1"/>
      <c r="D41" s="1"/>
      <c r="E41" s="1"/>
    </row>
    <row r="42" spans="2:5" ht="15.4" x14ac:dyDescent="0.45">
      <c r="B42" s="1"/>
      <c r="C42" s="1"/>
      <c r="D42" s="1"/>
      <c r="E42" s="1"/>
    </row>
    <row r="43" spans="2:5" ht="15.4" x14ac:dyDescent="0.45">
      <c r="B43" s="1"/>
      <c r="C43" s="1"/>
      <c r="D43" s="1"/>
      <c r="E43" s="1"/>
    </row>
    <row r="44" spans="2:5" ht="15.4" x14ac:dyDescent="0.45">
      <c r="B44" s="1"/>
      <c r="C44" s="1"/>
      <c r="D44" s="1"/>
      <c r="E44" s="1"/>
    </row>
    <row r="45" spans="2:5" ht="15.4" x14ac:dyDescent="0.45">
      <c r="B45" s="1"/>
      <c r="C45" s="1"/>
      <c r="D45" s="1"/>
      <c r="E45" s="1"/>
    </row>
    <row r="46" spans="2:5" ht="15.4" x14ac:dyDescent="0.45">
      <c r="B46" s="1"/>
      <c r="C46" s="1"/>
      <c r="D46" s="1"/>
      <c r="E46" s="1"/>
    </row>
    <row r="47" spans="2:5" ht="15.4" x14ac:dyDescent="0.45">
      <c r="B47" s="1"/>
      <c r="C47" s="1"/>
      <c r="D47" s="1"/>
      <c r="E47" s="1"/>
    </row>
    <row r="48" spans="2:5" ht="15.4" x14ac:dyDescent="0.45">
      <c r="B48" s="6"/>
      <c r="C48" s="1"/>
      <c r="D48" s="1"/>
      <c r="E48" s="1"/>
    </row>
    <row r="49" spans="2:5" ht="15.4" x14ac:dyDescent="0.45">
      <c r="B49" s="6"/>
      <c r="C49" s="1"/>
      <c r="D49" s="1"/>
      <c r="E49" s="1"/>
    </row>
    <row r="50" spans="2:5" ht="15.4" x14ac:dyDescent="0.45">
      <c r="B50" s="6"/>
      <c r="C50" s="1"/>
      <c r="D50" s="1"/>
      <c r="E50" s="1"/>
    </row>
    <row r="51" spans="2:5" ht="15.4" x14ac:dyDescent="0.45">
      <c r="B51" s="6"/>
      <c r="C51" s="1"/>
      <c r="D51" s="1"/>
      <c r="E51" s="1"/>
    </row>
    <row r="52" spans="2:5" ht="15.4" x14ac:dyDescent="0.45">
      <c r="B52" s="6"/>
      <c r="C52" s="1"/>
      <c r="D52" s="1"/>
      <c r="E52" s="1"/>
    </row>
    <row r="53" spans="2:5" ht="15.4" x14ac:dyDescent="0.45">
      <c r="B53" s="6"/>
      <c r="C53" s="1"/>
      <c r="D53" s="1"/>
      <c r="E53" s="1"/>
    </row>
    <row r="54" spans="2:5" ht="15.4" x14ac:dyDescent="0.45">
      <c r="B54" s="6"/>
      <c r="C54" s="1"/>
      <c r="D54" s="1"/>
      <c r="E54" s="1"/>
    </row>
    <row r="55" spans="2:5" ht="15.4" x14ac:dyDescent="0.45">
      <c r="B55" s="6"/>
      <c r="C55" s="1"/>
      <c r="D55" s="1"/>
      <c r="E55" s="1"/>
    </row>
  </sheetData>
  <sheetProtection algorithmName="SHA-512" hashValue="2oZEb3/4u17kvjKyyUKmOHB7x9lZSGoR+jvjWm9JgQYZA9N25FW9Co2pdMiBZ2vbPJre7FScu8w6hnYX4cOX+Q==" saltValue="Bgind1KLb6aMPNvxoIt/tA==" spinCount="100000" sheet="1" objects="1" scenarios="1" formatCells="0" formatColumns="0" formatRows="0" selectLockedCells="1" sort="0" autoFilter="0"/>
  <mergeCells count="9">
    <mergeCell ref="A5:E5"/>
    <mergeCell ref="A13:B13"/>
    <mergeCell ref="A14:D14"/>
    <mergeCell ref="A15:D15"/>
    <mergeCell ref="C6:E6"/>
    <mergeCell ref="A12:B12"/>
    <mergeCell ref="A9:D9"/>
    <mergeCell ref="A10:D10"/>
    <mergeCell ref="A11:D11"/>
  </mergeCells>
  <pageMargins left="0.25" right="0.25" top="0.25" bottom="0.25" header="0.25" footer="0.25"/>
  <pageSetup scale="81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'Info Opt 1'!$A$2:$A$14</xm:f>
          </x14:formula1>
          <xm:sqref>B7</xm:sqref>
        </x14:dataValidation>
        <x14:dataValidation type="list" allowBlank="1" showInputMessage="1" showErrorMessage="1" xr:uid="{00000000-0002-0000-0000-000001000000}">
          <x14:formula1>
            <xm:f>'Info Opt 1'!$B$34:$B$42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6:R100"/>
  <sheetViews>
    <sheetView tabSelected="1" zoomScale="50" zoomScaleNormal="50" workbookViewId="0">
      <selection activeCell="C16" sqref="C16"/>
    </sheetView>
  </sheetViews>
  <sheetFormatPr defaultColWidth="9.19921875" defaultRowHeight="13.5" x14ac:dyDescent="0.35"/>
  <cols>
    <col min="1" max="1" width="15.6640625" style="14" customWidth="1"/>
    <col min="2" max="3" width="12.6640625" style="14" customWidth="1"/>
    <col min="4" max="4" width="15.1328125" style="14" bestFit="1" customWidth="1"/>
    <col min="5" max="5" width="43.53125" style="14" bestFit="1" customWidth="1"/>
    <col min="6" max="8" width="12.6640625" style="14" customWidth="1"/>
    <col min="9" max="9" width="14.06640625" style="14" bestFit="1" customWidth="1"/>
    <col min="10" max="11" width="12.6640625" style="14" customWidth="1"/>
    <col min="12" max="16384" width="9.19921875" style="14"/>
  </cols>
  <sheetData>
    <row r="6" spans="1:18" ht="21" thickBot="1" x14ac:dyDescent="0.65">
      <c r="A6" s="114" t="s">
        <v>0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M6" s="40"/>
      <c r="N6" s="40"/>
      <c r="O6" s="40"/>
      <c r="P6" s="40"/>
      <c r="Q6" s="40"/>
      <c r="R6" s="40"/>
    </row>
    <row r="7" spans="1:18" ht="15" x14ac:dyDescent="0.4">
      <c r="A7" s="92"/>
      <c r="B7" s="129" t="s">
        <v>57</v>
      </c>
      <c r="C7" s="129"/>
      <c r="D7" s="129"/>
      <c r="E7" s="133" t="s">
        <v>73</v>
      </c>
      <c r="F7" s="133"/>
      <c r="G7" s="93"/>
      <c r="H7" s="93"/>
      <c r="I7" s="94" t="s">
        <v>104</v>
      </c>
      <c r="J7" s="129" t="s">
        <v>101</v>
      </c>
      <c r="K7" s="130"/>
      <c r="M7" s="40"/>
      <c r="N7" s="40"/>
      <c r="O7" s="40"/>
      <c r="P7" s="40"/>
      <c r="Q7" s="40"/>
      <c r="R7" s="40"/>
    </row>
    <row r="8" spans="1:18" ht="15.4" thickBot="1" x14ac:dyDescent="0.45">
      <c r="A8" s="95"/>
      <c r="B8" s="96" t="s">
        <v>5</v>
      </c>
      <c r="C8" s="96" t="s">
        <v>1</v>
      </c>
      <c r="D8" s="97" t="s">
        <v>58</v>
      </c>
      <c r="E8" s="96" t="s">
        <v>59</v>
      </c>
      <c r="F8" s="96" t="s">
        <v>6</v>
      </c>
      <c r="G8" s="97" t="s">
        <v>69</v>
      </c>
      <c r="H8" s="97" t="s">
        <v>100</v>
      </c>
      <c r="I8" s="97" t="s">
        <v>105</v>
      </c>
      <c r="J8" s="90" t="s">
        <v>60</v>
      </c>
      <c r="K8" s="91" t="s">
        <v>61</v>
      </c>
      <c r="L8" s="40"/>
      <c r="M8" s="40"/>
      <c r="N8" s="40"/>
      <c r="O8" s="40"/>
      <c r="P8" s="40"/>
      <c r="Q8" s="40"/>
      <c r="R8" s="40"/>
    </row>
    <row r="9" spans="1:18" ht="15" x14ac:dyDescent="0.4">
      <c r="A9" s="84" t="s">
        <v>7</v>
      </c>
      <c r="B9" s="85">
        <v>9</v>
      </c>
      <c r="C9" s="85">
        <v>0</v>
      </c>
      <c r="D9" s="86">
        <f>IF(B9="","",(B9*12)+C9)</f>
        <v>108</v>
      </c>
      <c r="E9" s="87" t="s">
        <v>87</v>
      </c>
      <c r="F9" s="88">
        <v>0.75</v>
      </c>
      <c r="G9" s="86">
        <f>IF(B9="","",INDEX('Info Opt 1'!$K$2:$S$14,MATCH('Multiple Risers'!E9,'Info Opt 1'!$K$2:$K$14,0),MATCH('Multiple Risers'!F9,'Info Opt 1'!$K$2:$S$2,0)))</f>
        <v>105.75</v>
      </c>
      <c r="H9" s="86" cm="1">
        <f t="array" ref="H9">IF(B9="","",INDEX('Info Opt 1'!$A$18:$I$30,MATCH(E9,'Info Opt 1'!$A$19:$A$30,0)+1,MATCH(F9,'Info Opt 1'!$A$18:$I$18,0)))</f>
        <v>1</v>
      </c>
      <c r="I9" s="86">
        <f>IF(B9="","",G9-(2*H9))</f>
        <v>103.75</v>
      </c>
      <c r="J9" s="86">
        <f>IF(B9="","",D9-I9)</f>
        <v>4.25</v>
      </c>
      <c r="K9" s="89">
        <f>IF(B9="","",IF(AND(J9&gt;0,J9&lt;=12),'Info Opt 1'!$D$35,IF(AND(J9&gt;12,J9&lt;=24),'Info Opt 1'!$D$36,IF(AND(J9&gt;24,J9&lt;=36),'Info Opt 1'!$D$37,IF(AND(J9&gt;36,J9&lt;=48),'Info Opt 1'!$D$38,'Info Opt 1'!$D$34)))))</f>
        <v>12</v>
      </c>
      <c r="L9" s="40"/>
      <c r="M9" s="40"/>
      <c r="N9" s="38"/>
      <c r="O9" s="40"/>
      <c r="P9" s="40"/>
      <c r="Q9" s="40"/>
      <c r="R9" s="40"/>
    </row>
    <row r="10" spans="1:18" ht="15" x14ac:dyDescent="0.4">
      <c r="A10" s="71" t="s">
        <v>8</v>
      </c>
      <c r="B10" s="72">
        <v>9</v>
      </c>
      <c r="C10" s="72">
        <v>8</v>
      </c>
      <c r="D10" s="73">
        <f t="shared" ref="D10:D58" si="0">IF(B10="","",(B10*12)+C10)</f>
        <v>116</v>
      </c>
      <c r="E10" s="74" t="s">
        <v>87</v>
      </c>
      <c r="F10" s="75">
        <v>0.75</v>
      </c>
      <c r="G10" s="73">
        <f>IF(B10="","",INDEX('Info Opt 1'!$K$2:$S$14,MATCH('Multiple Risers'!E10,'Info Opt 1'!$K$2:$K$14,0),MATCH('Multiple Risers'!F10,'Info Opt 1'!$K$2:$S$2,0)))</f>
        <v>105.75</v>
      </c>
      <c r="H10" s="73" cm="1">
        <f t="array" ref="H10">IF(B10="","",INDEX('Info Opt 1'!$A$18:$I$30,MATCH(E10,'Info Opt 1'!$A$19:$A$30,0)+1,MATCH(F10,'Info Opt 1'!$A$18:$I$18,0)))</f>
        <v>1</v>
      </c>
      <c r="I10" s="73">
        <f t="shared" ref="I10:I58" si="1">IF(B10="","",G10-(2*H10))</f>
        <v>103.75</v>
      </c>
      <c r="J10" s="73">
        <f t="shared" ref="J10:J58" si="2">IF(B10="","",D10-I10)</f>
        <v>12.25</v>
      </c>
      <c r="K10" s="76">
        <f>IF(B10="","",IF(AND(J10&gt;0,J10&lt;=12),'Info Opt 1'!$D$35,IF(AND(J10&gt;12,J10&lt;=24),'Info Opt 1'!$D$36,IF(AND(J10&gt;24,J10&lt;=36),'Info Opt 1'!$D$37,IF(AND(J10&gt;36,J10&lt;=48),'Info Opt 1'!$D$38,'Info Opt 1'!$D$34)))))</f>
        <v>24</v>
      </c>
      <c r="L10" s="40"/>
      <c r="M10" s="40"/>
      <c r="N10" s="40"/>
      <c r="O10" s="40"/>
      <c r="P10" s="40"/>
      <c r="Q10" s="40"/>
      <c r="R10" s="40"/>
    </row>
    <row r="11" spans="1:18" ht="15" x14ac:dyDescent="0.4">
      <c r="A11" s="77" t="s">
        <v>9</v>
      </c>
      <c r="B11" s="72">
        <v>9</v>
      </c>
      <c r="C11" s="72">
        <v>4</v>
      </c>
      <c r="D11" s="73">
        <f t="shared" si="0"/>
        <v>112</v>
      </c>
      <c r="E11" s="74" t="s">
        <v>87</v>
      </c>
      <c r="F11" s="75">
        <v>0.75</v>
      </c>
      <c r="G11" s="73">
        <f>IF(B11="","",INDEX('Info Opt 1'!$K$2:$S$14,MATCH('Multiple Risers'!E11,'Info Opt 1'!$K$2:$K$14,0),MATCH('Multiple Risers'!F11,'Info Opt 1'!$K$2:$S$2,0)))</f>
        <v>105.75</v>
      </c>
      <c r="H11" s="73" cm="1">
        <f t="array" ref="H11">IF(B11="","",INDEX('Info Opt 1'!$A$18:$I$30,MATCH(E11,'Info Opt 1'!$A$19:$A$30,0)+1,MATCH(F11,'Info Opt 1'!$A$18:$I$18,0)))</f>
        <v>1</v>
      </c>
      <c r="I11" s="73">
        <f t="shared" si="1"/>
        <v>103.75</v>
      </c>
      <c r="J11" s="73">
        <f t="shared" si="2"/>
        <v>8.25</v>
      </c>
      <c r="K11" s="76">
        <f>IF(B11="","",IF(AND(J11&gt;0,J11&lt;=12),'Info Opt 1'!$D$35,IF(AND(J11&gt;12,J11&lt;=24),'Info Opt 1'!$D$36,IF(AND(J11&gt;24,J11&lt;=36),'Info Opt 1'!$D$37,IF(AND(J11&gt;36,J11&lt;=48),'Info Opt 1'!$D$38,'Info Opt 1'!$D$34)))))</f>
        <v>12</v>
      </c>
      <c r="L11" s="40"/>
      <c r="M11" s="40"/>
      <c r="N11" s="40"/>
      <c r="O11" s="40"/>
      <c r="P11" s="40"/>
      <c r="Q11" s="40"/>
      <c r="R11" s="40"/>
    </row>
    <row r="12" spans="1:18" ht="15" x14ac:dyDescent="0.4">
      <c r="A12" s="71" t="s">
        <v>10</v>
      </c>
      <c r="B12" s="72">
        <v>10</v>
      </c>
      <c r="C12" s="72">
        <v>4</v>
      </c>
      <c r="D12" s="73">
        <f t="shared" si="0"/>
        <v>124</v>
      </c>
      <c r="E12" s="74" t="s">
        <v>89</v>
      </c>
      <c r="F12" s="75">
        <v>1</v>
      </c>
      <c r="G12" s="73">
        <f>IF(B12="","",INDEX('Info Opt 1'!$K$2:$S$14,MATCH('Multiple Risers'!E12,'Info Opt 1'!$K$2:$K$14,0),MATCH('Multiple Risers'!F12,'Info Opt 1'!$K$2:$S$2,0)))</f>
        <v>106.24</v>
      </c>
      <c r="H12" s="73" cm="1">
        <f t="array" ref="H12">IF(B12="","",INDEX('Info Opt 1'!$A$18:$I$30,MATCH(E12,'Info Opt 1'!$A$19:$A$30,0)+1,MATCH(F12,'Info Opt 1'!$A$18:$I$18,0)))</f>
        <v>1</v>
      </c>
      <c r="I12" s="73">
        <f t="shared" si="1"/>
        <v>104.24</v>
      </c>
      <c r="J12" s="73">
        <f t="shared" si="2"/>
        <v>19.760000000000005</v>
      </c>
      <c r="K12" s="76">
        <f>IF(B12="","",IF(AND(J12&gt;0,J12&lt;=12),'Info Opt 1'!$D$35,IF(AND(J12&gt;12,J12&lt;=24),'Info Opt 1'!$D$36,IF(AND(J12&gt;24,J12&lt;=36),'Info Opt 1'!$D$37,IF(AND(J12&gt;36,J12&lt;=48),'Info Opt 1'!$D$38,'Info Opt 1'!$D$34)))))</f>
        <v>24</v>
      </c>
      <c r="L12" s="40"/>
      <c r="M12" s="40"/>
      <c r="N12" s="40"/>
      <c r="O12" s="40"/>
      <c r="P12" s="40"/>
      <c r="Q12" s="40"/>
      <c r="R12" s="40"/>
    </row>
    <row r="13" spans="1:18" ht="15" x14ac:dyDescent="0.4">
      <c r="A13" s="71" t="s">
        <v>11</v>
      </c>
      <c r="B13" s="72">
        <v>10</v>
      </c>
      <c r="C13" s="72">
        <v>9</v>
      </c>
      <c r="D13" s="73">
        <f t="shared" si="0"/>
        <v>129</v>
      </c>
      <c r="E13" s="74" t="s">
        <v>87</v>
      </c>
      <c r="F13" s="75">
        <v>1</v>
      </c>
      <c r="G13" s="73">
        <f>IF(B13="","",INDEX('Info Opt 1'!$K$2:$S$14,MATCH('Multiple Risers'!E13,'Info Opt 1'!$K$2:$K$14,0),MATCH('Multiple Risers'!F13,'Info Opt 1'!$K$2:$S$2,0)))</f>
        <v>105.75</v>
      </c>
      <c r="H13" s="73" cm="1">
        <f t="array" ref="H13">IF(B13="","",INDEX('Info Opt 1'!$A$18:$I$30,MATCH(E13,'Info Opt 1'!$A$19:$A$30,0)+1,MATCH(F13,'Info Opt 1'!$A$18:$I$18,0)))</f>
        <v>1</v>
      </c>
      <c r="I13" s="73">
        <f t="shared" si="1"/>
        <v>103.75</v>
      </c>
      <c r="J13" s="73">
        <f t="shared" si="2"/>
        <v>25.25</v>
      </c>
      <c r="K13" s="76">
        <f>IF(B13="","",IF(AND(J13&gt;0,J13&lt;=12),'Info Opt 1'!$D$35,IF(AND(J13&gt;12,J13&lt;=24),'Info Opt 1'!$D$36,IF(AND(J13&gt;24,J13&lt;=36),'Info Opt 1'!$D$37,IF(AND(J13&gt;36,J13&lt;=48),'Info Opt 1'!$D$38,'Info Opt 1'!$D$34)))))</f>
        <v>36</v>
      </c>
      <c r="L13" s="40"/>
      <c r="M13" s="40"/>
      <c r="N13" s="40"/>
      <c r="O13" s="40"/>
      <c r="P13" s="40"/>
      <c r="Q13" s="40"/>
      <c r="R13" s="3"/>
    </row>
    <row r="14" spans="1:18" ht="15" x14ac:dyDescent="0.4">
      <c r="A14" s="77" t="s">
        <v>12</v>
      </c>
      <c r="B14" s="72">
        <v>11</v>
      </c>
      <c r="C14" s="72">
        <v>0</v>
      </c>
      <c r="D14" s="73">
        <f t="shared" si="0"/>
        <v>132</v>
      </c>
      <c r="E14" s="74" t="s">
        <v>87</v>
      </c>
      <c r="F14" s="75">
        <v>1</v>
      </c>
      <c r="G14" s="73">
        <f>IF(B14="","",INDEX('Info Opt 1'!$K$2:$S$14,MATCH('Multiple Risers'!E14,'Info Opt 1'!$K$2:$K$14,0),MATCH('Multiple Risers'!F14,'Info Opt 1'!$K$2:$S$2,0)))</f>
        <v>105.75</v>
      </c>
      <c r="H14" s="73" cm="1">
        <f t="array" ref="H14">IF(B14="","",INDEX('Info Opt 1'!$A$18:$I$30,MATCH(E14,'Info Opt 1'!$A$19:$A$30,0)+1,MATCH(F14,'Info Opt 1'!$A$18:$I$18,0)))</f>
        <v>1</v>
      </c>
      <c r="I14" s="73">
        <f t="shared" si="1"/>
        <v>103.75</v>
      </c>
      <c r="J14" s="73">
        <f t="shared" si="2"/>
        <v>28.25</v>
      </c>
      <c r="K14" s="76">
        <f>IF(B14="","",IF(AND(J14&gt;0,J14&lt;=12),'Info Opt 1'!$D$35,IF(AND(J14&gt;12,J14&lt;=24),'Info Opt 1'!$D$36,IF(AND(J14&gt;24,J14&lt;=36),'Info Opt 1'!$D$37,IF(AND(J14&gt;36,J14&lt;=48),'Info Opt 1'!$D$38,'Info Opt 1'!$D$34)))))</f>
        <v>36</v>
      </c>
      <c r="L14" s="3"/>
      <c r="M14" s="40"/>
      <c r="N14" s="40"/>
      <c r="O14" s="40"/>
      <c r="P14" s="40"/>
      <c r="Q14" s="40"/>
      <c r="R14" s="40"/>
    </row>
    <row r="15" spans="1:18" ht="15" x14ac:dyDescent="0.4">
      <c r="A15" s="71" t="s">
        <v>13</v>
      </c>
      <c r="B15" s="72">
        <v>12</v>
      </c>
      <c r="C15" s="72">
        <v>4</v>
      </c>
      <c r="D15" s="73">
        <f t="shared" si="0"/>
        <v>148</v>
      </c>
      <c r="E15" s="74" t="s">
        <v>87</v>
      </c>
      <c r="F15" s="75">
        <v>1</v>
      </c>
      <c r="G15" s="73">
        <f>IF(B15="","",INDEX('Info Opt 1'!$K$2:$S$14,MATCH('Multiple Risers'!E15,'Info Opt 1'!$K$2:$K$14,0),MATCH('Multiple Risers'!F15,'Info Opt 1'!$K$2:$S$2,0)))</f>
        <v>105.75</v>
      </c>
      <c r="H15" s="73" cm="1">
        <f t="array" ref="H15">IF(B15="","",INDEX('Info Opt 1'!$A$18:$I$30,MATCH(E15,'Info Opt 1'!$A$19:$A$30,0)+1,MATCH(F15,'Info Opt 1'!$A$18:$I$18,0)))</f>
        <v>1</v>
      </c>
      <c r="I15" s="73">
        <f t="shared" si="1"/>
        <v>103.75</v>
      </c>
      <c r="J15" s="73">
        <f t="shared" si="2"/>
        <v>44.25</v>
      </c>
      <c r="K15" s="76">
        <f>IF(B15="","",IF(AND(J15&gt;0,J15&lt;=12),'Info Opt 1'!$D$35,IF(AND(J15&gt;12,J15&lt;=24),'Info Opt 1'!$D$36,IF(AND(J15&gt;24,J15&lt;=36),'Info Opt 1'!$D$37,IF(AND(J15&gt;36,J15&lt;=48),'Info Opt 1'!$D$38,'Info Opt 1'!$D$34)))))</f>
        <v>48</v>
      </c>
      <c r="L15" s="40"/>
      <c r="M15" s="38"/>
      <c r="N15" s="40"/>
      <c r="O15" s="40"/>
      <c r="P15" s="40"/>
      <c r="Q15" s="40"/>
      <c r="R15" s="40"/>
    </row>
    <row r="16" spans="1:18" ht="15" x14ac:dyDescent="0.4">
      <c r="A16" s="71" t="s">
        <v>14</v>
      </c>
      <c r="B16" s="72">
        <v>9</v>
      </c>
      <c r="C16" s="72">
        <v>4</v>
      </c>
      <c r="D16" s="73">
        <f t="shared" si="0"/>
        <v>112</v>
      </c>
      <c r="E16" s="74" t="s">
        <v>89</v>
      </c>
      <c r="F16" s="75">
        <v>1.25</v>
      </c>
      <c r="G16" s="73">
        <f>IF(B16="","",INDEX('Info Opt 1'!$K$2:$S$14,MATCH('Multiple Risers'!E16,'Info Opt 1'!$K$2:$K$14,0),MATCH('Multiple Risers'!F16,'Info Opt 1'!$K$2:$S$2,0)))</f>
        <v>106.24</v>
      </c>
      <c r="H16" s="73" cm="1">
        <f t="array" ref="H16">IF(B16="","",INDEX('Info Opt 1'!$A$18:$I$30,MATCH(E16,'Info Opt 1'!$A$19:$A$30,0)+1,MATCH(F16,'Info Opt 1'!$A$18:$I$18,0)))</f>
        <v>1</v>
      </c>
      <c r="I16" s="73">
        <f t="shared" si="1"/>
        <v>104.24</v>
      </c>
      <c r="J16" s="73">
        <f t="shared" si="2"/>
        <v>7.7600000000000051</v>
      </c>
      <c r="K16" s="76">
        <f>IF(B16="","",IF(AND(J16&gt;0,J16&lt;=12),'Info Opt 1'!$D$35,IF(AND(J16&gt;12,J16&lt;=24),'Info Opt 1'!$D$36,IF(AND(J16&gt;24,J16&lt;=36),'Info Opt 1'!$D$37,IF(AND(J16&gt;36,J16&lt;=48),'Info Opt 1'!$D$38,'Info Opt 1'!$D$34)))))</f>
        <v>12</v>
      </c>
      <c r="L16" s="40"/>
      <c r="M16" s="40"/>
      <c r="N16" s="40"/>
      <c r="O16" s="40"/>
      <c r="P16" s="40"/>
      <c r="Q16" s="40"/>
      <c r="R16" s="40"/>
    </row>
    <row r="17" spans="1:18" ht="15" x14ac:dyDescent="0.4">
      <c r="A17" s="77" t="s">
        <v>15</v>
      </c>
      <c r="B17" s="72">
        <v>9</v>
      </c>
      <c r="C17" s="72">
        <v>4</v>
      </c>
      <c r="D17" s="73">
        <f t="shared" si="0"/>
        <v>112</v>
      </c>
      <c r="E17" s="74" t="s">
        <v>87</v>
      </c>
      <c r="F17" s="75">
        <v>1.25</v>
      </c>
      <c r="G17" s="73">
        <f>IF(B17="","",INDEX('Info Opt 1'!$K$2:$S$14,MATCH('Multiple Risers'!E17,'Info Opt 1'!$K$2:$K$14,0),MATCH('Multiple Risers'!F17,'Info Opt 1'!$K$2:$S$2,0)))</f>
        <v>105.75</v>
      </c>
      <c r="H17" s="73" cm="1">
        <f t="array" ref="H17">IF(B17="","",INDEX('Info Opt 1'!$A$18:$I$30,MATCH(E17,'Info Opt 1'!$A$19:$A$30,0)+1,MATCH(F17,'Info Opt 1'!$A$18:$I$18,0)))</f>
        <v>1</v>
      </c>
      <c r="I17" s="73">
        <f t="shared" si="1"/>
        <v>103.75</v>
      </c>
      <c r="J17" s="73">
        <f t="shared" si="2"/>
        <v>8.25</v>
      </c>
      <c r="K17" s="76">
        <f>IF(B17="","",IF(AND(J17&gt;0,J17&lt;=12),'Info Opt 1'!$D$35,IF(AND(J17&gt;12,J17&lt;=24),'Info Opt 1'!$D$36,IF(AND(J17&gt;24,J17&lt;=36),'Info Opt 1'!$D$37,IF(AND(J17&gt;36,J17&lt;=48),'Info Opt 1'!$D$38,'Info Opt 1'!$D$34)))))</f>
        <v>12</v>
      </c>
      <c r="L17" s="40"/>
      <c r="M17" s="40"/>
      <c r="N17" s="40"/>
      <c r="O17" s="40"/>
      <c r="P17" s="40"/>
      <c r="Q17" s="40"/>
      <c r="R17" s="40"/>
    </row>
    <row r="18" spans="1:18" ht="15" x14ac:dyDescent="0.4">
      <c r="A18" s="71" t="s">
        <v>16</v>
      </c>
      <c r="B18" s="72"/>
      <c r="C18" s="72"/>
      <c r="D18" s="73" t="str">
        <f t="shared" si="0"/>
        <v/>
      </c>
      <c r="E18" s="74" t="s">
        <v>113</v>
      </c>
      <c r="F18" s="75" t="s">
        <v>113</v>
      </c>
      <c r="G18" s="73" t="str">
        <f>IF(B18="","",INDEX('Info Opt 1'!$K$2:$S$14,MATCH('Multiple Risers'!E18,'Info Opt 1'!$K$2:$K$14,0),MATCH('Multiple Risers'!F18,'Info Opt 1'!$K$2:$S$2,0)))</f>
        <v/>
      </c>
      <c r="H18" s="73" t="str" cm="1">
        <f t="array" ref="H18">IF(B18="","",INDEX('Info Opt 1'!$A$18:$I$30,MATCH(E18,'Info Opt 1'!$A$19:$A$30,0)+1,MATCH(F18,'Info Opt 1'!$A$18:$I$18,0)))</f>
        <v/>
      </c>
      <c r="I18" s="73" t="str">
        <f t="shared" si="1"/>
        <v/>
      </c>
      <c r="J18" s="73" t="str">
        <f t="shared" si="2"/>
        <v/>
      </c>
      <c r="K18" s="76" t="str">
        <f>IF(B18="","",IF(AND(J18&gt;0,J18&lt;=12),'Info Opt 1'!$D$35,IF(AND(J18&gt;12,J18&lt;=24),'Info Opt 1'!$D$36,IF(AND(J18&gt;24,J18&lt;=36),'Info Opt 1'!$D$37,IF(AND(J18&gt;36,J18&lt;=48),'Info Opt 1'!$D$38,'Info Opt 1'!$D$34)))))</f>
        <v/>
      </c>
      <c r="L18" s="40"/>
      <c r="M18" s="40"/>
      <c r="N18" s="40"/>
      <c r="O18" s="40"/>
      <c r="P18" s="40"/>
      <c r="Q18" s="40"/>
      <c r="R18" s="40"/>
    </row>
    <row r="19" spans="1:18" ht="15" x14ac:dyDescent="0.4">
      <c r="A19" s="71" t="s">
        <v>17</v>
      </c>
      <c r="B19" s="72"/>
      <c r="C19" s="72"/>
      <c r="D19" s="73" t="str">
        <f t="shared" si="0"/>
        <v/>
      </c>
      <c r="E19" s="74" t="s">
        <v>113</v>
      </c>
      <c r="F19" s="75" t="s">
        <v>113</v>
      </c>
      <c r="G19" s="73" t="str">
        <f>IF(B19="","",INDEX('Info Opt 1'!$K$2:$S$14,MATCH('Multiple Risers'!E19,'Info Opt 1'!$K$2:$K$14,0),MATCH('Multiple Risers'!F19,'Info Opt 1'!$K$2:$S$2,0)))</f>
        <v/>
      </c>
      <c r="H19" s="73" t="str" cm="1">
        <f t="array" ref="H19">IF(B19="","",INDEX('Info Opt 1'!$A$18:$I$30,MATCH(E19,'Info Opt 1'!$A$19:$A$30,0)+1,MATCH(F19,'Info Opt 1'!$A$18:$I$18,0)))</f>
        <v/>
      </c>
      <c r="I19" s="73" t="str">
        <f t="shared" si="1"/>
        <v/>
      </c>
      <c r="J19" s="73" t="str">
        <f t="shared" si="2"/>
        <v/>
      </c>
      <c r="K19" s="76" t="str">
        <f>IF(B19="","",IF(AND(J19&gt;0,J19&lt;=12),'Info Opt 1'!$D$35,IF(AND(J19&gt;12,J19&lt;=24),'Info Opt 1'!$D$36,IF(AND(J19&gt;24,J19&lt;=36),'Info Opt 1'!$D$37,IF(AND(J19&gt;36,J19&lt;=48),'Info Opt 1'!$D$38,'Info Opt 1'!$D$34)))))</f>
        <v/>
      </c>
      <c r="L19" s="40"/>
      <c r="M19" s="40"/>
      <c r="N19" s="40"/>
      <c r="O19" s="40"/>
      <c r="P19" s="40"/>
      <c r="Q19" s="40"/>
      <c r="R19" s="40"/>
    </row>
    <row r="20" spans="1:18" ht="15" x14ac:dyDescent="0.4">
      <c r="A20" s="77" t="s">
        <v>18</v>
      </c>
      <c r="B20" s="72"/>
      <c r="C20" s="72"/>
      <c r="D20" s="73" t="str">
        <f t="shared" si="0"/>
        <v/>
      </c>
      <c r="E20" s="74" t="s">
        <v>113</v>
      </c>
      <c r="F20" s="75" t="s">
        <v>113</v>
      </c>
      <c r="G20" s="73" t="str">
        <f>IF(B20="","",INDEX('Info Opt 1'!$K$2:$S$14,MATCH('Multiple Risers'!E20,'Info Opt 1'!$K$2:$K$14,0),MATCH('Multiple Risers'!F20,'Info Opt 1'!$K$2:$S$2,0)))</f>
        <v/>
      </c>
      <c r="H20" s="73" t="str" cm="1">
        <f t="array" ref="H20">IF(B20="","",INDEX('Info Opt 1'!$A$18:$I$30,MATCH(E20,'Info Opt 1'!$A$19:$A$30,0)+1,MATCH(F20,'Info Opt 1'!$A$18:$I$18,0)))</f>
        <v/>
      </c>
      <c r="I20" s="73" t="str">
        <f t="shared" si="1"/>
        <v/>
      </c>
      <c r="J20" s="73" t="str">
        <f t="shared" si="2"/>
        <v/>
      </c>
      <c r="K20" s="76" t="str">
        <f>IF(B20="","",IF(AND(J20&gt;0,J20&lt;=12),'Info Opt 1'!$D$35,IF(AND(J20&gt;12,J20&lt;=24),'Info Opt 1'!$D$36,IF(AND(J20&gt;24,J20&lt;=36),'Info Opt 1'!$D$37,IF(AND(J20&gt;36,J20&lt;=48),'Info Opt 1'!$D$38,'Info Opt 1'!$D$34)))))</f>
        <v/>
      </c>
      <c r="M20" s="40"/>
      <c r="N20" s="38"/>
      <c r="O20" s="40"/>
      <c r="P20" s="40"/>
      <c r="Q20" s="40"/>
      <c r="R20" s="40"/>
    </row>
    <row r="21" spans="1:18" ht="15" x14ac:dyDescent="0.4">
      <c r="A21" s="71" t="s">
        <v>19</v>
      </c>
      <c r="B21" s="72"/>
      <c r="C21" s="72"/>
      <c r="D21" s="73" t="str">
        <f t="shared" si="0"/>
        <v/>
      </c>
      <c r="E21" s="74" t="s">
        <v>113</v>
      </c>
      <c r="F21" s="75" t="s">
        <v>113</v>
      </c>
      <c r="G21" s="73" t="str">
        <f>IF(B21="","",INDEX('Info Opt 1'!$K$2:$S$14,MATCH('Multiple Risers'!E21,'Info Opt 1'!$K$2:$K$14,0),MATCH('Multiple Risers'!F21,'Info Opt 1'!$K$2:$S$2,0)))</f>
        <v/>
      </c>
      <c r="H21" s="73" t="str" cm="1">
        <f t="array" ref="H21">IF(B21="","",INDEX('Info Opt 1'!$A$18:$I$30,MATCH(E21,'Info Opt 1'!$A$19:$A$30,0)+1,MATCH(F21,'Info Opt 1'!$A$18:$I$18,0)))</f>
        <v/>
      </c>
      <c r="I21" s="73" t="str">
        <f t="shared" si="1"/>
        <v/>
      </c>
      <c r="J21" s="73" t="str">
        <f t="shared" si="2"/>
        <v/>
      </c>
      <c r="K21" s="76" t="str">
        <f>IF(B21="","",IF(AND(J21&gt;0,J21&lt;=12),'Info Opt 1'!$D$35,IF(AND(J21&gt;12,J21&lt;=24),'Info Opt 1'!$D$36,IF(AND(J21&gt;24,J21&lt;=36),'Info Opt 1'!$D$37,IF(AND(J21&gt;36,J21&lt;=48),'Info Opt 1'!$D$38,'Info Opt 1'!$D$34)))))</f>
        <v/>
      </c>
      <c r="M21" s="40"/>
      <c r="N21" s="40"/>
      <c r="O21" s="40"/>
      <c r="P21" s="40"/>
      <c r="Q21" s="40"/>
      <c r="R21" s="40"/>
    </row>
    <row r="22" spans="1:18" ht="15" x14ac:dyDescent="0.4">
      <c r="A22" s="71" t="s">
        <v>20</v>
      </c>
      <c r="B22" s="72"/>
      <c r="C22" s="72"/>
      <c r="D22" s="73" t="str">
        <f t="shared" si="0"/>
        <v/>
      </c>
      <c r="E22" s="74" t="s">
        <v>113</v>
      </c>
      <c r="F22" s="75" t="s">
        <v>113</v>
      </c>
      <c r="G22" s="73" t="str">
        <f>IF(B22="","",INDEX('Info Opt 1'!$K$2:$S$14,MATCH('Multiple Risers'!E22,'Info Opt 1'!$K$2:$K$14,0),MATCH('Multiple Risers'!F22,'Info Opt 1'!$K$2:$S$2,0)))</f>
        <v/>
      </c>
      <c r="H22" s="73" t="str" cm="1">
        <f t="array" ref="H22">IF(B22="","",INDEX('Info Opt 1'!$A$18:$I$30,MATCH(E22,'Info Opt 1'!$A$19:$A$30,0)+1,MATCH(F22,'Info Opt 1'!$A$18:$I$18,0)))</f>
        <v/>
      </c>
      <c r="I22" s="73" t="str">
        <f t="shared" si="1"/>
        <v/>
      </c>
      <c r="J22" s="73" t="str">
        <f t="shared" si="2"/>
        <v/>
      </c>
      <c r="K22" s="76" t="str">
        <f>IF(B22="","",IF(AND(J22&gt;0,J22&lt;=12),'Info Opt 1'!$D$35,IF(AND(J22&gt;12,J22&lt;=24),'Info Opt 1'!$D$36,IF(AND(J22&gt;24,J22&lt;=36),'Info Opt 1'!$D$37,IF(AND(J22&gt;36,J22&lt;=48),'Info Opt 1'!$D$38,'Info Opt 1'!$D$34)))))</f>
        <v/>
      </c>
      <c r="M22" s="40"/>
      <c r="N22" s="40"/>
      <c r="O22" s="40"/>
      <c r="P22" s="40"/>
      <c r="Q22" s="40"/>
      <c r="R22" s="40"/>
    </row>
    <row r="23" spans="1:18" ht="15" x14ac:dyDescent="0.4">
      <c r="A23" s="77" t="s">
        <v>21</v>
      </c>
      <c r="B23" s="72"/>
      <c r="C23" s="72"/>
      <c r="D23" s="73" t="str">
        <f t="shared" si="0"/>
        <v/>
      </c>
      <c r="E23" s="74" t="s">
        <v>113</v>
      </c>
      <c r="F23" s="75" t="s">
        <v>113</v>
      </c>
      <c r="G23" s="73" t="str">
        <f>IF(B23="","",INDEX('Info Opt 1'!$K$2:$S$14,MATCH('Multiple Risers'!E23,'Info Opt 1'!$K$2:$K$14,0),MATCH('Multiple Risers'!F23,'Info Opt 1'!$K$2:$S$2,0)))</f>
        <v/>
      </c>
      <c r="H23" s="73" t="str" cm="1">
        <f t="array" ref="H23">IF(B23="","",INDEX('Info Opt 1'!$A$18:$I$30,MATCH(E23,'Info Opt 1'!$A$19:$A$30,0)+1,MATCH(F23,'Info Opt 1'!$A$18:$I$18,0)))</f>
        <v/>
      </c>
      <c r="I23" s="73" t="str">
        <f t="shared" si="1"/>
        <v/>
      </c>
      <c r="J23" s="73" t="str">
        <f t="shared" si="2"/>
        <v/>
      </c>
      <c r="K23" s="76" t="str">
        <f>IF(B23="","",IF(AND(J23&gt;0,J23&lt;=12),'Info Opt 1'!$D$35,IF(AND(J23&gt;12,J23&lt;=24),'Info Opt 1'!$D$36,IF(AND(J23&gt;24,J23&lt;=36),'Info Opt 1'!$D$37,IF(AND(J23&gt;36,J23&lt;=48),'Info Opt 1'!$D$38,'Info Opt 1'!$D$34)))))</f>
        <v/>
      </c>
      <c r="M23" s="40"/>
      <c r="N23" s="40"/>
      <c r="O23" s="40"/>
      <c r="P23" s="40"/>
      <c r="Q23" s="40"/>
      <c r="R23" s="40"/>
    </row>
    <row r="24" spans="1:18" ht="15" x14ac:dyDescent="0.4">
      <c r="A24" s="71" t="s">
        <v>22</v>
      </c>
      <c r="B24" s="72"/>
      <c r="C24" s="72"/>
      <c r="D24" s="73" t="str">
        <f t="shared" si="0"/>
        <v/>
      </c>
      <c r="E24" s="74" t="s">
        <v>113</v>
      </c>
      <c r="F24" s="75" t="s">
        <v>113</v>
      </c>
      <c r="G24" s="73" t="str">
        <f>IF(B24="","",INDEX('Info Opt 1'!$K$2:$S$14,MATCH('Multiple Risers'!E24,'Info Opt 1'!$K$2:$K$14,0),MATCH('Multiple Risers'!F24,'Info Opt 1'!$K$2:$S$2,0)))</f>
        <v/>
      </c>
      <c r="H24" s="73" t="str" cm="1">
        <f t="array" ref="H24">IF(B24="","",INDEX('Info Opt 1'!$A$18:$I$30,MATCH(E24,'Info Opt 1'!$A$19:$A$30,0)+1,MATCH(F24,'Info Opt 1'!$A$18:$I$18,0)))</f>
        <v/>
      </c>
      <c r="I24" s="73" t="str">
        <f t="shared" si="1"/>
        <v/>
      </c>
      <c r="J24" s="73" t="str">
        <f t="shared" si="2"/>
        <v/>
      </c>
      <c r="K24" s="76" t="str">
        <f>IF(B24="","",IF(AND(J24&gt;0,J24&lt;=12),'Info Opt 1'!$D$35,IF(AND(J24&gt;12,J24&lt;=24),'Info Opt 1'!$D$36,IF(AND(J24&gt;24,J24&lt;=36),'Info Opt 1'!$D$37,IF(AND(J24&gt;36,J24&lt;=48),'Info Opt 1'!$D$38,'Info Opt 1'!$D$34)))))</f>
        <v/>
      </c>
      <c r="M24" s="40"/>
      <c r="N24" s="40"/>
      <c r="O24" s="40"/>
      <c r="P24" s="40"/>
      <c r="Q24" s="40"/>
      <c r="R24" s="40"/>
    </row>
    <row r="25" spans="1:18" ht="15" x14ac:dyDescent="0.4">
      <c r="A25" s="71" t="s">
        <v>23</v>
      </c>
      <c r="B25" s="72"/>
      <c r="C25" s="72"/>
      <c r="D25" s="73" t="str">
        <f t="shared" si="0"/>
        <v/>
      </c>
      <c r="E25" s="74" t="s">
        <v>113</v>
      </c>
      <c r="F25" s="75" t="s">
        <v>113</v>
      </c>
      <c r="G25" s="73" t="str">
        <f>IF(B25="","",INDEX('Info Opt 1'!$K$2:$S$14,MATCH('Multiple Risers'!E25,'Info Opt 1'!$K$2:$K$14,0),MATCH('Multiple Risers'!F25,'Info Opt 1'!$K$2:$S$2,0)))</f>
        <v/>
      </c>
      <c r="H25" s="73" t="str" cm="1">
        <f t="array" ref="H25">IF(B25="","",INDEX('Info Opt 1'!$A$18:$I$30,MATCH(E25,'Info Opt 1'!$A$19:$A$30,0)+1,MATCH(F25,'Info Opt 1'!$A$18:$I$18,0)))</f>
        <v/>
      </c>
      <c r="I25" s="73" t="str">
        <f t="shared" si="1"/>
        <v/>
      </c>
      <c r="J25" s="73" t="str">
        <f t="shared" si="2"/>
        <v/>
      </c>
      <c r="K25" s="76" t="str">
        <f>IF(B25="","",IF(AND(J25&gt;0,J25&lt;=12),'Info Opt 1'!$D$35,IF(AND(J25&gt;12,J25&lt;=24),'Info Opt 1'!$D$36,IF(AND(J25&gt;24,J25&lt;=36),'Info Opt 1'!$D$37,IF(AND(J25&gt;36,J25&lt;=48),'Info Opt 1'!$D$38,'Info Opt 1'!$D$34)))))</f>
        <v/>
      </c>
      <c r="M25" s="40"/>
      <c r="N25" s="40"/>
      <c r="O25" s="40"/>
      <c r="P25" s="40"/>
      <c r="Q25" s="40"/>
      <c r="R25" s="40"/>
    </row>
    <row r="26" spans="1:18" ht="15" x14ac:dyDescent="0.4">
      <c r="A26" s="77" t="s">
        <v>24</v>
      </c>
      <c r="B26" s="72"/>
      <c r="C26" s="72"/>
      <c r="D26" s="73" t="str">
        <f t="shared" si="0"/>
        <v/>
      </c>
      <c r="E26" s="74" t="s">
        <v>113</v>
      </c>
      <c r="F26" s="75" t="s">
        <v>113</v>
      </c>
      <c r="G26" s="73" t="str">
        <f>IF(B26="","",INDEX('Info Opt 1'!$K$2:$S$14,MATCH('Multiple Risers'!E26,'Info Opt 1'!$K$2:$K$14,0),MATCH('Multiple Risers'!F26,'Info Opt 1'!$K$2:$S$2,0)))</f>
        <v/>
      </c>
      <c r="H26" s="73" t="str" cm="1">
        <f t="array" ref="H26">IF(B26="","",INDEX('Info Opt 1'!$A$18:$I$30,MATCH(E26,'Info Opt 1'!$A$19:$A$30,0)+1,MATCH(F26,'Info Opt 1'!$A$18:$I$18,0)))</f>
        <v/>
      </c>
      <c r="I26" s="73" t="str">
        <f t="shared" si="1"/>
        <v/>
      </c>
      <c r="J26" s="73" t="str">
        <f t="shared" si="2"/>
        <v/>
      </c>
      <c r="K26" s="76" t="str">
        <f>IF(B26="","",IF(AND(J26&gt;0,J26&lt;=12),'Info Opt 1'!$D$35,IF(AND(J26&gt;12,J26&lt;=24),'Info Opt 1'!$D$36,IF(AND(J26&gt;24,J26&lt;=36),'Info Opt 1'!$D$37,IF(AND(J26&gt;36,J26&lt;=48),'Info Opt 1'!$D$38,'Info Opt 1'!$D$34)))))</f>
        <v/>
      </c>
      <c r="M26" s="40"/>
      <c r="N26" s="40"/>
      <c r="O26" s="40"/>
      <c r="P26" s="40"/>
      <c r="Q26" s="40"/>
      <c r="R26" s="40"/>
    </row>
    <row r="27" spans="1:18" ht="15" x14ac:dyDescent="0.4">
      <c r="A27" s="71" t="s">
        <v>25</v>
      </c>
      <c r="B27" s="72"/>
      <c r="C27" s="72"/>
      <c r="D27" s="73" t="str">
        <f t="shared" si="0"/>
        <v/>
      </c>
      <c r="E27" s="74" t="s">
        <v>113</v>
      </c>
      <c r="F27" s="75" t="s">
        <v>113</v>
      </c>
      <c r="G27" s="73" t="str">
        <f>IF(B27="","",INDEX('Info Opt 1'!$K$2:$S$14,MATCH('Multiple Risers'!E27,'Info Opt 1'!$K$2:$K$14,0),MATCH('Multiple Risers'!F27,'Info Opt 1'!$K$2:$S$2,0)))</f>
        <v/>
      </c>
      <c r="H27" s="73" t="str" cm="1">
        <f t="array" ref="H27">IF(B27="","",INDEX('Info Opt 1'!$A$18:$I$30,MATCH(E27,'Info Opt 1'!$A$19:$A$30,0)+1,MATCH(F27,'Info Opt 1'!$A$18:$I$18,0)))</f>
        <v/>
      </c>
      <c r="I27" s="73" t="str">
        <f t="shared" si="1"/>
        <v/>
      </c>
      <c r="J27" s="73" t="str">
        <f t="shared" si="2"/>
        <v/>
      </c>
      <c r="K27" s="76" t="str">
        <f>IF(B27="","",IF(AND(J27&gt;0,J27&lt;=12),'Info Opt 1'!$D$35,IF(AND(J27&gt;12,J27&lt;=24),'Info Opt 1'!$D$36,IF(AND(J27&gt;24,J27&lt;=36),'Info Opt 1'!$D$37,IF(AND(J27&gt;36,J27&lt;=48),'Info Opt 1'!$D$38,'Info Opt 1'!$D$34)))))</f>
        <v/>
      </c>
      <c r="M27" s="40"/>
      <c r="N27" s="40"/>
      <c r="O27" s="40"/>
      <c r="P27" s="40"/>
      <c r="Q27" s="40"/>
      <c r="R27" s="40"/>
    </row>
    <row r="28" spans="1:18" ht="15" x14ac:dyDescent="0.4">
      <c r="A28" s="71" t="s">
        <v>26</v>
      </c>
      <c r="B28" s="72"/>
      <c r="C28" s="72"/>
      <c r="D28" s="73" t="str">
        <f t="shared" si="0"/>
        <v/>
      </c>
      <c r="E28" s="74" t="s">
        <v>113</v>
      </c>
      <c r="F28" s="75" t="s">
        <v>113</v>
      </c>
      <c r="G28" s="73" t="str">
        <f>IF(B28="","",INDEX('Info Opt 1'!$K$2:$S$14,MATCH('Multiple Risers'!E28,'Info Opt 1'!$K$2:$K$14,0),MATCH('Multiple Risers'!F28,'Info Opt 1'!$K$2:$S$2,0)))</f>
        <v/>
      </c>
      <c r="H28" s="73" t="str" cm="1">
        <f t="array" ref="H28">IF(B28="","",INDEX('Info Opt 1'!$A$18:$I$30,MATCH(E28,'Info Opt 1'!$A$19:$A$30,0)+1,MATCH(F28,'Info Opt 1'!$A$18:$I$18,0)))</f>
        <v/>
      </c>
      <c r="I28" s="73" t="str">
        <f t="shared" si="1"/>
        <v/>
      </c>
      <c r="J28" s="73" t="str">
        <f t="shared" si="2"/>
        <v/>
      </c>
      <c r="K28" s="76" t="str">
        <f>IF(B28="","",IF(AND(J28&gt;0,J28&lt;=12),'Info Opt 1'!$D$35,IF(AND(J28&gt;12,J28&lt;=24),'Info Opt 1'!$D$36,IF(AND(J28&gt;24,J28&lt;=36),'Info Opt 1'!$D$37,IF(AND(J28&gt;36,J28&lt;=48),'Info Opt 1'!$D$38,'Info Opt 1'!$D$34)))))</f>
        <v/>
      </c>
      <c r="M28" s="40"/>
      <c r="N28" s="40"/>
      <c r="O28" s="40"/>
      <c r="P28" s="40"/>
      <c r="Q28" s="40"/>
      <c r="R28" s="40"/>
    </row>
    <row r="29" spans="1:18" ht="15" x14ac:dyDescent="0.4">
      <c r="A29" s="77" t="s">
        <v>27</v>
      </c>
      <c r="B29" s="72"/>
      <c r="C29" s="72"/>
      <c r="D29" s="73" t="str">
        <f t="shared" si="0"/>
        <v/>
      </c>
      <c r="E29" s="74" t="s">
        <v>113</v>
      </c>
      <c r="F29" s="75" t="s">
        <v>113</v>
      </c>
      <c r="G29" s="73" t="str">
        <f>IF(B29="","",INDEX('Info Opt 1'!$K$2:$S$14,MATCH('Multiple Risers'!E29,'Info Opt 1'!$K$2:$K$14,0),MATCH('Multiple Risers'!F29,'Info Opt 1'!$K$2:$S$2,0)))</f>
        <v/>
      </c>
      <c r="H29" s="73" t="str" cm="1">
        <f t="array" ref="H29">IF(B29="","",INDEX('Info Opt 1'!$A$18:$I$30,MATCH(E29,'Info Opt 1'!$A$19:$A$30,0)+1,MATCH(F29,'Info Opt 1'!$A$18:$I$18,0)))</f>
        <v/>
      </c>
      <c r="I29" s="73" t="str">
        <f t="shared" si="1"/>
        <v/>
      </c>
      <c r="J29" s="73" t="str">
        <f t="shared" si="2"/>
        <v/>
      </c>
      <c r="K29" s="76" t="str">
        <f>IF(B29="","",IF(AND(J29&gt;0,J29&lt;=12),'Info Opt 1'!$D$35,IF(AND(J29&gt;12,J29&lt;=24),'Info Opt 1'!$D$36,IF(AND(J29&gt;24,J29&lt;=36),'Info Opt 1'!$D$37,IF(AND(J29&gt;36,J29&lt;=48),'Info Opt 1'!$D$38,'Info Opt 1'!$D$34)))))</f>
        <v/>
      </c>
      <c r="M29" s="40"/>
      <c r="N29" s="40"/>
      <c r="O29" s="40"/>
      <c r="P29" s="40"/>
      <c r="Q29" s="40"/>
      <c r="R29" s="40"/>
    </row>
    <row r="30" spans="1:18" ht="15" x14ac:dyDescent="0.4">
      <c r="A30" s="71" t="s">
        <v>28</v>
      </c>
      <c r="B30" s="72"/>
      <c r="C30" s="72"/>
      <c r="D30" s="73" t="str">
        <f t="shared" si="0"/>
        <v/>
      </c>
      <c r="E30" s="74" t="s">
        <v>113</v>
      </c>
      <c r="F30" s="75" t="s">
        <v>113</v>
      </c>
      <c r="G30" s="73" t="str">
        <f>IF(B30="","",INDEX('Info Opt 1'!$K$2:$S$14,MATCH('Multiple Risers'!E30,'Info Opt 1'!$K$2:$K$14,0),MATCH('Multiple Risers'!F30,'Info Opt 1'!$K$2:$S$2,0)))</f>
        <v/>
      </c>
      <c r="H30" s="73" t="str" cm="1">
        <f t="array" ref="H30">IF(B30="","",INDEX('Info Opt 1'!$A$18:$I$30,MATCH(E30,'Info Opt 1'!$A$19:$A$30,0)+1,MATCH(F30,'Info Opt 1'!$A$18:$I$18,0)))</f>
        <v/>
      </c>
      <c r="I30" s="73" t="str">
        <f t="shared" si="1"/>
        <v/>
      </c>
      <c r="J30" s="73" t="str">
        <f t="shared" si="2"/>
        <v/>
      </c>
      <c r="K30" s="76" t="str">
        <f>IF(B30="","",IF(AND(J30&gt;0,J30&lt;=12),'Info Opt 1'!$D$35,IF(AND(J30&gt;12,J30&lt;=24),'Info Opt 1'!$D$36,IF(AND(J30&gt;24,J30&lt;=36),'Info Opt 1'!$D$37,IF(AND(J30&gt;36,J30&lt;=48),'Info Opt 1'!$D$38,'Info Opt 1'!$D$34)))))</f>
        <v/>
      </c>
      <c r="M30" s="40"/>
      <c r="N30" s="40"/>
      <c r="O30" s="40"/>
      <c r="P30" s="40"/>
      <c r="Q30" s="40"/>
      <c r="R30" s="40"/>
    </row>
    <row r="31" spans="1:18" ht="15" x14ac:dyDescent="0.4">
      <c r="A31" s="71" t="s">
        <v>29</v>
      </c>
      <c r="B31" s="72"/>
      <c r="C31" s="72"/>
      <c r="D31" s="73" t="str">
        <f t="shared" si="0"/>
        <v/>
      </c>
      <c r="E31" s="74" t="s">
        <v>113</v>
      </c>
      <c r="F31" s="75" t="s">
        <v>113</v>
      </c>
      <c r="G31" s="73" t="str">
        <f>IF(B31="","",INDEX('Info Opt 1'!$K$2:$S$14,MATCH('Multiple Risers'!E31,'Info Opt 1'!$K$2:$K$14,0),MATCH('Multiple Risers'!F31,'Info Opt 1'!$K$2:$S$2,0)))</f>
        <v/>
      </c>
      <c r="H31" s="73" t="str" cm="1">
        <f t="array" ref="H31">IF(B31="","",INDEX('Info Opt 1'!$A$18:$I$30,MATCH(E31,'Info Opt 1'!$A$19:$A$30,0)+1,MATCH(F31,'Info Opt 1'!$A$18:$I$18,0)))</f>
        <v/>
      </c>
      <c r="I31" s="73" t="str">
        <f t="shared" si="1"/>
        <v/>
      </c>
      <c r="J31" s="73" t="str">
        <f t="shared" si="2"/>
        <v/>
      </c>
      <c r="K31" s="76" t="str">
        <f>IF(B31="","",IF(AND(J31&gt;0,J31&lt;=12),'Info Opt 1'!$D$35,IF(AND(J31&gt;12,J31&lt;=24),'Info Opt 1'!$D$36,IF(AND(J31&gt;24,J31&lt;=36),'Info Opt 1'!$D$37,IF(AND(J31&gt;36,J31&lt;=48),'Info Opt 1'!$D$38,'Info Opt 1'!$D$34)))))</f>
        <v/>
      </c>
      <c r="M31" s="40"/>
      <c r="N31" s="40"/>
      <c r="O31" s="40"/>
      <c r="P31" s="40"/>
      <c r="Q31" s="40"/>
      <c r="R31" s="40"/>
    </row>
    <row r="32" spans="1:18" ht="15" x14ac:dyDescent="0.4">
      <c r="A32" s="77" t="s">
        <v>30</v>
      </c>
      <c r="B32" s="72"/>
      <c r="C32" s="72"/>
      <c r="D32" s="73" t="str">
        <f t="shared" si="0"/>
        <v/>
      </c>
      <c r="E32" s="74" t="s">
        <v>113</v>
      </c>
      <c r="F32" s="75" t="s">
        <v>113</v>
      </c>
      <c r="G32" s="73" t="str">
        <f>IF(B32="","",INDEX('Info Opt 1'!$K$2:$S$14,MATCH('Multiple Risers'!E32,'Info Opt 1'!$K$2:$K$14,0),MATCH('Multiple Risers'!F32,'Info Opt 1'!$K$2:$S$2,0)))</f>
        <v/>
      </c>
      <c r="H32" s="73" t="str" cm="1">
        <f t="array" ref="H32">IF(B32="","",INDEX('Info Opt 1'!$A$18:$I$30,MATCH(E32,'Info Opt 1'!$A$19:$A$30,0)+1,MATCH(F32,'Info Opt 1'!$A$18:$I$18,0)))</f>
        <v/>
      </c>
      <c r="I32" s="73" t="str">
        <f t="shared" si="1"/>
        <v/>
      </c>
      <c r="J32" s="73" t="str">
        <f t="shared" si="2"/>
        <v/>
      </c>
      <c r="K32" s="76" t="str">
        <f>IF(B32="","",IF(AND(J32&gt;0,J32&lt;=12),'Info Opt 1'!$D$35,IF(AND(J32&gt;12,J32&lt;=24),'Info Opt 1'!$D$36,IF(AND(J32&gt;24,J32&lt;=36),'Info Opt 1'!$D$37,IF(AND(J32&gt;36,J32&lt;=48),'Info Opt 1'!$D$38,'Info Opt 1'!$D$34)))))</f>
        <v/>
      </c>
      <c r="M32" s="40"/>
      <c r="N32" s="40"/>
      <c r="O32" s="40"/>
      <c r="P32" s="40"/>
      <c r="Q32" s="40"/>
      <c r="R32" s="40"/>
    </row>
    <row r="33" spans="1:18" ht="15" x14ac:dyDescent="0.4">
      <c r="A33" s="71" t="s">
        <v>31</v>
      </c>
      <c r="B33" s="72"/>
      <c r="C33" s="72"/>
      <c r="D33" s="73" t="str">
        <f t="shared" si="0"/>
        <v/>
      </c>
      <c r="E33" s="74" t="s">
        <v>113</v>
      </c>
      <c r="F33" s="75" t="s">
        <v>113</v>
      </c>
      <c r="G33" s="73" t="str">
        <f>IF(B33="","",INDEX('Info Opt 1'!$K$2:$S$14,MATCH('Multiple Risers'!E33,'Info Opt 1'!$K$2:$K$14,0),MATCH('Multiple Risers'!F33,'Info Opt 1'!$K$2:$S$2,0)))</f>
        <v/>
      </c>
      <c r="H33" s="73" t="str" cm="1">
        <f t="array" ref="H33">IF(B33="","",INDEX('Info Opt 1'!$A$18:$I$30,MATCH(E33,'Info Opt 1'!$A$19:$A$30,0)+1,MATCH(F33,'Info Opt 1'!$A$18:$I$18,0)))</f>
        <v/>
      </c>
      <c r="I33" s="73" t="str">
        <f t="shared" si="1"/>
        <v/>
      </c>
      <c r="J33" s="73" t="str">
        <f t="shared" si="2"/>
        <v/>
      </c>
      <c r="K33" s="76" t="str">
        <f>IF(B33="","",IF(AND(J33&gt;0,J33&lt;=12),'Info Opt 1'!$D$35,IF(AND(J33&gt;12,J33&lt;=24),'Info Opt 1'!$D$36,IF(AND(J33&gt;24,J33&lt;=36),'Info Opt 1'!$D$37,IF(AND(J33&gt;36,J33&lt;=48),'Info Opt 1'!$D$38,'Info Opt 1'!$D$34)))))</f>
        <v/>
      </c>
      <c r="M33" s="40"/>
      <c r="N33" s="40"/>
      <c r="O33" s="40"/>
      <c r="P33" s="40"/>
      <c r="Q33" s="40"/>
      <c r="R33" s="40"/>
    </row>
    <row r="34" spans="1:18" ht="15" x14ac:dyDescent="0.4">
      <c r="A34" s="71" t="s">
        <v>32</v>
      </c>
      <c r="B34" s="72"/>
      <c r="C34" s="72"/>
      <c r="D34" s="73" t="str">
        <f t="shared" si="0"/>
        <v/>
      </c>
      <c r="E34" s="74" t="s">
        <v>113</v>
      </c>
      <c r="F34" s="75" t="s">
        <v>113</v>
      </c>
      <c r="G34" s="73" t="str">
        <f>IF(B34="","",INDEX('Info Opt 1'!$K$2:$S$14,MATCH('Multiple Risers'!E34,'Info Opt 1'!$K$2:$K$14,0),MATCH('Multiple Risers'!F34,'Info Opt 1'!$K$2:$S$2,0)))</f>
        <v/>
      </c>
      <c r="H34" s="73" t="str" cm="1">
        <f t="array" ref="H34">IF(B34="","",INDEX('Info Opt 1'!$A$18:$I$30,MATCH(E34,'Info Opt 1'!$A$19:$A$30,0)+1,MATCH(F34,'Info Opt 1'!$A$18:$I$18,0)))</f>
        <v/>
      </c>
      <c r="I34" s="73" t="str">
        <f t="shared" si="1"/>
        <v/>
      </c>
      <c r="J34" s="73" t="str">
        <f t="shared" si="2"/>
        <v/>
      </c>
      <c r="K34" s="76" t="str">
        <f>IF(B34="","",IF(AND(J34&gt;0,J34&lt;=12),'Info Opt 1'!$D$35,IF(AND(J34&gt;12,J34&lt;=24),'Info Opt 1'!$D$36,IF(AND(J34&gt;24,J34&lt;=36),'Info Opt 1'!$D$37,IF(AND(J34&gt;36,J34&lt;=48),'Info Opt 1'!$D$38,'Info Opt 1'!$D$34)))))</f>
        <v/>
      </c>
    </row>
    <row r="35" spans="1:18" ht="15" x14ac:dyDescent="0.4">
      <c r="A35" s="77" t="s">
        <v>33</v>
      </c>
      <c r="B35" s="72"/>
      <c r="C35" s="72"/>
      <c r="D35" s="73" t="str">
        <f t="shared" si="0"/>
        <v/>
      </c>
      <c r="E35" s="74" t="s">
        <v>113</v>
      </c>
      <c r="F35" s="75" t="s">
        <v>113</v>
      </c>
      <c r="G35" s="73" t="str">
        <f>IF(B35="","",INDEX('Info Opt 1'!$K$2:$S$14,MATCH('Multiple Risers'!E35,'Info Opt 1'!$K$2:$K$14,0),MATCH('Multiple Risers'!F35,'Info Opt 1'!$K$2:$S$2,0)))</f>
        <v/>
      </c>
      <c r="H35" s="73" t="str" cm="1">
        <f t="array" ref="H35">IF(B35="","",INDEX('Info Opt 1'!$A$18:$I$30,MATCH(E35,'Info Opt 1'!$A$19:$A$30,0)+1,MATCH(F35,'Info Opt 1'!$A$18:$I$18,0)))</f>
        <v/>
      </c>
      <c r="I35" s="73" t="str">
        <f t="shared" si="1"/>
        <v/>
      </c>
      <c r="J35" s="73" t="str">
        <f t="shared" si="2"/>
        <v/>
      </c>
      <c r="K35" s="76" t="str">
        <f>IF(B35="","",IF(AND(J35&gt;0,J35&lt;=12),'Info Opt 1'!$D$35,IF(AND(J35&gt;12,J35&lt;=24),'Info Opt 1'!$D$36,IF(AND(J35&gt;24,J35&lt;=36),'Info Opt 1'!$D$37,IF(AND(J35&gt;36,J35&lt;=48),'Info Opt 1'!$D$38,'Info Opt 1'!$D$34)))))</f>
        <v/>
      </c>
    </row>
    <row r="36" spans="1:18" ht="15" x14ac:dyDescent="0.4">
      <c r="A36" s="71" t="s">
        <v>34</v>
      </c>
      <c r="B36" s="72"/>
      <c r="C36" s="72"/>
      <c r="D36" s="73" t="str">
        <f t="shared" si="0"/>
        <v/>
      </c>
      <c r="E36" s="74" t="s">
        <v>113</v>
      </c>
      <c r="F36" s="75" t="s">
        <v>113</v>
      </c>
      <c r="G36" s="73" t="str">
        <f>IF(B36="","",INDEX('Info Opt 1'!$K$2:$S$14,MATCH('Multiple Risers'!E36,'Info Opt 1'!$K$2:$K$14,0),MATCH('Multiple Risers'!F36,'Info Opt 1'!$K$2:$S$2,0)))</f>
        <v/>
      </c>
      <c r="H36" s="73" t="str" cm="1">
        <f t="array" ref="H36">IF(B36="","",INDEX('Info Opt 1'!$A$18:$I$30,MATCH(E36,'Info Opt 1'!$A$19:$A$30,0)+1,MATCH(F36,'Info Opt 1'!$A$18:$I$18,0)))</f>
        <v/>
      </c>
      <c r="I36" s="73" t="str">
        <f t="shared" si="1"/>
        <v/>
      </c>
      <c r="J36" s="73" t="str">
        <f t="shared" si="2"/>
        <v/>
      </c>
      <c r="K36" s="76" t="str">
        <f>IF(B36="","",IF(AND(J36&gt;0,J36&lt;=12),'Info Opt 1'!$D$35,IF(AND(J36&gt;12,J36&lt;=24),'Info Opt 1'!$D$36,IF(AND(J36&gt;24,J36&lt;=36),'Info Opt 1'!$D$37,IF(AND(J36&gt;36,J36&lt;=48),'Info Opt 1'!$D$38,'Info Opt 1'!$D$34)))))</f>
        <v/>
      </c>
    </row>
    <row r="37" spans="1:18" ht="15" x14ac:dyDescent="0.4">
      <c r="A37" s="71" t="s">
        <v>35</v>
      </c>
      <c r="B37" s="72"/>
      <c r="C37" s="72"/>
      <c r="D37" s="73" t="str">
        <f t="shared" si="0"/>
        <v/>
      </c>
      <c r="E37" s="74" t="s">
        <v>113</v>
      </c>
      <c r="F37" s="75" t="s">
        <v>113</v>
      </c>
      <c r="G37" s="73" t="str">
        <f>IF(B37="","",INDEX('Info Opt 1'!$K$2:$S$14,MATCH('Multiple Risers'!E37,'Info Opt 1'!$K$2:$K$14,0),MATCH('Multiple Risers'!F37,'Info Opt 1'!$K$2:$S$2,0)))</f>
        <v/>
      </c>
      <c r="H37" s="73" t="str" cm="1">
        <f t="array" ref="H37">IF(B37="","",INDEX('Info Opt 1'!$A$18:$I$30,MATCH(E37,'Info Opt 1'!$A$19:$A$30,0)+1,MATCH(F37,'Info Opt 1'!$A$18:$I$18,0)))</f>
        <v/>
      </c>
      <c r="I37" s="73" t="str">
        <f t="shared" si="1"/>
        <v/>
      </c>
      <c r="J37" s="73" t="str">
        <f t="shared" si="2"/>
        <v/>
      </c>
      <c r="K37" s="76" t="str">
        <f>IF(B37="","",IF(AND(J37&gt;0,J37&lt;=12),'Info Opt 1'!$D$35,IF(AND(J37&gt;12,J37&lt;=24),'Info Opt 1'!$D$36,IF(AND(J37&gt;24,J37&lt;=36),'Info Opt 1'!$D$37,IF(AND(J37&gt;36,J37&lt;=48),'Info Opt 1'!$D$38,'Info Opt 1'!$D$34)))))</f>
        <v/>
      </c>
    </row>
    <row r="38" spans="1:18" ht="15" x14ac:dyDescent="0.4">
      <c r="A38" s="77" t="s">
        <v>36</v>
      </c>
      <c r="B38" s="72"/>
      <c r="C38" s="72"/>
      <c r="D38" s="73" t="str">
        <f t="shared" si="0"/>
        <v/>
      </c>
      <c r="E38" s="74" t="s">
        <v>113</v>
      </c>
      <c r="F38" s="75" t="s">
        <v>113</v>
      </c>
      <c r="G38" s="73" t="str">
        <f>IF(B38="","",INDEX('Info Opt 1'!$K$2:$S$14,MATCH('Multiple Risers'!E38,'Info Opt 1'!$K$2:$K$14,0),MATCH('Multiple Risers'!F38,'Info Opt 1'!$K$2:$S$2,0)))</f>
        <v/>
      </c>
      <c r="H38" s="73" t="str" cm="1">
        <f t="array" ref="H38">IF(B38="","",INDEX('Info Opt 1'!$A$18:$I$30,MATCH(E38,'Info Opt 1'!$A$19:$A$30,0)+1,MATCH(F38,'Info Opt 1'!$A$18:$I$18,0)))</f>
        <v/>
      </c>
      <c r="I38" s="73" t="str">
        <f t="shared" si="1"/>
        <v/>
      </c>
      <c r="J38" s="73" t="str">
        <f t="shared" si="2"/>
        <v/>
      </c>
      <c r="K38" s="76" t="str">
        <f>IF(B38="","",IF(AND(J38&gt;0,J38&lt;=12),'Info Opt 1'!$D$35,IF(AND(J38&gt;12,J38&lt;=24),'Info Opt 1'!$D$36,IF(AND(J38&gt;24,J38&lt;=36),'Info Opt 1'!$D$37,IF(AND(J38&gt;36,J38&lt;=48),'Info Opt 1'!$D$38,'Info Opt 1'!$D$34)))))</f>
        <v/>
      </c>
    </row>
    <row r="39" spans="1:18" ht="15" x14ac:dyDescent="0.4">
      <c r="A39" s="71" t="s">
        <v>37</v>
      </c>
      <c r="B39" s="72"/>
      <c r="C39" s="72"/>
      <c r="D39" s="73" t="str">
        <f t="shared" si="0"/>
        <v/>
      </c>
      <c r="E39" s="74" t="s">
        <v>113</v>
      </c>
      <c r="F39" s="75" t="s">
        <v>113</v>
      </c>
      <c r="G39" s="73" t="str">
        <f>IF(B39="","",INDEX('Info Opt 1'!$K$2:$S$14,MATCH('Multiple Risers'!E39,'Info Opt 1'!$K$2:$K$14,0),MATCH('Multiple Risers'!F39,'Info Opt 1'!$K$2:$S$2,0)))</f>
        <v/>
      </c>
      <c r="H39" s="73" t="str" cm="1">
        <f t="array" ref="H39">IF(B39="","",INDEX('Info Opt 1'!$A$18:$I$30,MATCH(E39,'Info Opt 1'!$A$19:$A$30,0)+1,MATCH(F39,'Info Opt 1'!$A$18:$I$18,0)))</f>
        <v/>
      </c>
      <c r="I39" s="73" t="str">
        <f t="shared" si="1"/>
        <v/>
      </c>
      <c r="J39" s="73" t="str">
        <f t="shared" si="2"/>
        <v/>
      </c>
      <c r="K39" s="76" t="str">
        <f>IF(B39="","",IF(AND(J39&gt;0,J39&lt;=12),'Info Opt 1'!$D$35,IF(AND(J39&gt;12,J39&lt;=24),'Info Opt 1'!$D$36,IF(AND(J39&gt;24,J39&lt;=36),'Info Opt 1'!$D$37,IF(AND(J39&gt;36,J39&lt;=48),'Info Opt 1'!$D$38,'Info Opt 1'!$D$34)))))</f>
        <v/>
      </c>
    </row>
    <row r="40" spans="1:18" ht="15" x14ac:dyDescent="0.4">
      <c r="A40" s="71" t="s">
        <v>38</v>
      </c>
      <c r="B40" s="72"/>
      <c r="C40" s="72"/>
      <c r="D40" s="73" t="str">
        <f t="shared" si="0"/>
        <v/>
      </c>
      <c r="E40" s="74" t="s">
        <v>113</v>
      </c>
      <c r="F40" s="75" t="s">
        <v>113</v>
      </c>
      <c r="G40" s="73" t="str">
        <f>IF(B40="","",INDEX('Info Opt 1'!$K$2:$S$14,MATCH('Multiple Risers'!E40,'Info Opt 1'!$K$2:$K$14,0),MATCH('Multiple Risers'!F40,'Info Opt 1'!$K$2:$S$2,0)))</f>
        <v/>
      </c>
      <c r="H40" s="73" t="str" cm="1">
        <f t="array" ref="H40">IF(B40="","",INDEX('Info Opt 1'!$A$18:$I$30,MATCH(E40,'Info Opt 1'!$A$19:$A$30,0)+1,MATCH(F40,'Info Opt 1'!$A$18:$I$18,0)))</f>
        <v/>
      </c>
      <c r="I40" s="73" t="str">
        <f t="shared" si="1"/>
        <v/>
      </c>
      <c r="J40" s="73" t="str">
        <f t="shared" si="2"/>
        <v/>
      </c>
      <c r="K40" s="76" t="str">
        <f>IF(B40="","",IF(AND(J40&gt;0,J40&lt;=12),'Info Opt 1'!$D$35,IF(AND(J40&gt;12,J40&lt;=24),'Info Opt 1'!$D$36,IF(AND(J40&gt;24,J40&lt;=36),'Info Opt 1'!$D$37,IF(AND(J40&gt;36,J40&lt;=48),'Info Opt 1'!$D$38,'Info Opt 1'!$D$34)))))</f>
        <v/>
      </c>
    </row>
    <row r="41" spans="1:18" ht="15" x14ac:dyDescent="0.4">
      <c r="A41" s="77" t="s">
        <v>39</v>
      </c>
      <c r="B41" s="72"/>
      <c r="C41" s="72"/>
      <c r="D41" s="73" t="str">
        <f t="shared" si="0"/>
        <v/>
      </c>
      <c r="E41" s="74" t="s">
        <v>113</v>
      </c>
      <c r="F41" s="75" t="s">
        <v>113</v>
      </c>
      <c r="G41" s="73" t="str">
        <f>IF(B41="","",INDEX('Info Opt 1'!$K$2:$S$14,MATCH('Multiple Risers'!E41,'Info Opt 1'!$K$2:$K$14,0),MATCH('Multiple Risers'!F41,'Info Opt 1'!$K$2:$S$2,0)))</f>
        <v/>
      </c>
      <c r="H41" s="73" t="str" cm="1">
        <f t="array" ref="H41">IF(B41="","",INDEX('Info Opt 1'!$A$18:$I$30,MATCH(E41,'Info Opt 1'!$A$19:$A$30,0)+1,MATCH(F41,'Info Opt 1'!$A$18:$I$18,0)))</f>
        <v/>
      </c>
      <c r="I41" s="73" t="str">
        <f t="shared" si="1"/>
        <v/>
      </c>
      <c r="J41" s="73" t="str">
        <f t="shared" si="2"/>
        <v/>
      </c>
      <c r="K41" s="76" t="str">
        <f>IF(B41="","",IF(AND(J41&gt;0,J41&lt;=12),'Info Opt 1'!$D$35,IF(AND(J41&gt;12,J41&lt;=24),'Info Opt 1'!$D$36,IF(AND(J41&gt;24,J41&lt;=36),'Info Opt 1'!$D$37,IF(AND(J41&gt;36,J41&lt;=48),'Info Opt 1'!$D$38,'Info Opt 1'!$D$34)))))</f>
        <v/>
      </c>
    </row>
    <row r="42" spans="1:18" ht="15" x14ac:dyDescent="0.4">
      <c r="A42" s="71" t="s">
        <v>40</v>
      </c>
      <c r="B42" s="72"/>
      <c r="C42" s="72"/>
      <c r="D42" s="73" t="str">
        <f t="shared" si="0"/>
        <v/>
      </c>
      <c r="E42" s="74" t="s">
        <v>113</v>
      </c>
      <c r="F42" s="75" t="s">
        <v>113</v>
      </c>
      <c r="G42" s="73" t="str">
        <f>IF(B42="","",INDEX('Info Opt 1'!$K$2:$S$14,MATCH('Multiple Risers'!E42,'Info Opt 1'!$K$2:$K$14,0),MATCH('Multiple Risers'!F42,'Info Opt 1'!$K$2:$S$2,0)))</f>
        <v/>
      </c>
      <c r="H42" s="73" t="str" cm="1">
        <f t="array" ref="H42">IF(B42="","",INDEX('Info Opt 1'!$A$18:$I$30,MATCH(E42,'Info Opt 1'!$A$19:$A$30,0)+1,MATCH(F42,'Info Opt 1'!$A$18:$I$18,0)))</f>
        <v/>
      </c>
      <c r="I42" s="73" t="str">
        <f t="shared" si="1"/>
        <v/>
      </c>
      <c r="J42" s="73" t="str">
        <f t="shared" si="2"/>
        <v/>
      </c>
      <c r="K42" s="76" t="str">
        <f>IF(B42="","",IF(AND(J42&gt;0,J42&lt;=12),'Info Opt 1'!$D$35,IF(AND(J42&gt;12,J42&lt;=24),'Info Opt 1'!$D$36,IF(AND(J42&gt;24,J42&lt;=36),'Info Opt 1'!$D$37,IF(AND(J42&gt;36,J42&lt;=48),'Info Opt 1'!$D$38,'Info Opt 1'!$D$34)))))</f>
        <v/>
      </c>
    </row>
    <row r="43" spans="1:18" ht="15" x14ac:dyDescent="0.4">
      <c r="A43" s="71" t="s">
        <v>41</v>
      </c>
      <c r="B43" s="72"/>
      <c r="C43" s="72"/>
      <c r="D43" s="73" t="str">
        <f t="shared" si="0"/>
        <v/>
      </c>
      <c r="E43" s="74" t="s">
        <v>113</v>
      </c>
      <c r="F43" s="75" t="s">
        <v>113</v>
      </c>
      <c r="G43" s="73" t="str">
        <f>IF(B43="","",INDEX('Info Opt 1'!$K$2:$S$14,MATCH('Multiple Risers'!E43,'Info Opt 1'!$K$2:$K$14,0),MATCH('Multiple Risers'!F43,'Info Opt 1'!$K$2:$S$2,0)))</f>
        <v/>
      </c>
      <c r="H43" s="73" t="str" cm="1">
        <f t="array" ref="H43">IF(B43="","",INDEX('Info Opt 1'!$A$18:$I$30,MATCH(E43,'Info Opt 1'!$A$19:$A$30,0)+1,MATCH(F43,'Info Opt 1'!$A$18:$I$18,0)))</f>
        <v/>
      </c>
      <c r="I43" s="73" t="str">
        <f t="shared" si="1"/>
        <v/>
      </c>
      <c r="J43" s="73" t="str">
        <f t="shared" si="2"/>
        <v/>
      </c>
      <c r="K43" s="76" t="str">
        <f>IF(B43="","",IF(AND(J43&gt;0,J43&lt;=12),'Info Opt 1'!$D$35,IF(AND(J43&gt;12,J43&lt;=24),'Info Opt 1'!$D$36,IF(AND(J43&gt;24,J43&lt;=36),'Info Opt 1'!$D$37,IF(AND(J43&gt;36,J43&lt;=48),'Info Opt 1'!$D$38,'Info Opt 1'!$D$34)))))</f>
        <v/>
      </c>
    </row>
    <row r="44" spans="1:18" ht="15" x14ac:dyDescent="0.4">
      <c r="A44" s="77" t="s">
        <v>42</v>
      </c>
      <c r="B44" s="72"/>
      <c r="C44" s="72"/>
      <c r="D44" s="73" t="str">
        <f t="shared" si="0"/>
        <v/>
      </c>
      <c r="E44" s="74" t="s">
        <v>113</v>
      </c>
      <c r="F44" s="75" t="s">
        <v>113</v>
      </c>
      <c r="G44" s="73" t="str">
        <f>IF(B44="","",INDEX('Info Opt 1'!$K$2:$S$14,MATCH('Multiple Risers'!E44,'Info Opt 1'!$K$2:$K$14,0),MATCH('Multiple Risers'!F44,'Info Opt 1'!$K$2:$S$2,0)))</f>
        <v/>
      </c>
      <c r="H44" s="73" t="str" cm="1">
        <f t="array" ref="H44">IF(B44="","",INDEX('Info Opt 1'!$A$18:$I$30,MATCH(E44,'Info Opt 1'!$A$19:$A$30,0)+1,MATCH(F44,'Info Opt 1'!$A$18:$I$18,0)))</f>
        <v/>
      </c>
      <c r="I44" s="73" t="str">
        <f t="shared" si="1"/>
        <v/>
      </c>
      <c r="J44" s="73" t="str">
        <f t="shared" si="2"/>
        <v/>
      </c>
      <c r="K44" s="76" t="str">
        <f>IF(B44="","",IF(AND(J44&gt;0,J44&lt;=12),'Info Opt 1'!$D$35,IF(AND(J44&gt;12,J44&lt;=24),'Info Opt 1'!$D$36,IF(AND(J44&gt;24,J44&lt;=36),'Info Opt 1'!$D$37,IF(AND(J44&gt;36,J44&lt;=48),'Info Opt 1'!$D$38,'Info Opt 1'!$D$34)))))</f>
        <v/>
      </c>
    </row>
    <row r="45" spans="1:18" ht="15" x14ac:dyDescent="0.4">
      <c r="A45" s="71" t="s">
        <v>43</v>
      </c>
      <c r="B45" s="72"/>
      <c r="C45" s="72"/>
      <c r="D45" s="73" t="str">
        <f t="shared" si="0"/>
        <v/>
      </c>
      <c r="E45" s="74" t="s">
        <v>113</v>
      </c>
      <c r="F45" s="75" t="s">
        <v>113</v>
      </c>
      <c r="G45" s="73" t="str">
        <f>IF(B45="","",INDEX('Info Opt 1'!$K$2:$S$14,MATCH('Multiple Risers'!E45,'Info Opt 1'!$K$2:$K$14,0),MATCH('Multiple Risers'!F45,'Info Opt 1'!$K$2:$S$2,0)))</f>
        <v/>
      </c>
      <c r="H45" s="73" t="str" cm="1">
        <f t="array" ref="H45">IF(B45="","",INDEX('Info Opt 1'!$A$18:$I$30,MATCH(E45,'Info Opt 1'!$A$19:$A$30,0)+1,MATCH(F45,'Info Opt 1'!$A$18:$I$18,0)))</f>
        <v/>
      </c>
      <c r="I45" s="73" t="str">
        <f t="shared" si="1"/>
        <v/>
      </c>
      <c r="J45" s="73" t="str">
        <f t="shared" si="2"/>
        <v/>
      </c>
      <c r="K45" s="76" t="str">
        <f>IF(B45="","",IF(AND(J45&gt;0,J45&lt;=12),'Info Opt 1'!$D$35,IF(AND(J45&gt;12,J45&lt;=24),'Info Opt 1'!$D$36,IF(AND(J45&gt;24,J45&lt;=36),'Info Opt 1'!$D$37,IF(AND(J45&gt;36,J45&lt;=48),'Info Opt 1'!$D$38,'Info Opt 1'!$D$34)))))</f>
        <v/>
      </c>
    </row>
    <row r="46" spans="1:18" ht="15" x14ac:dyDescent="0.4">
      <c r="A46" s="71" t="s">
        <v>44</v>
      </c>
      <c r="B46" s="72"/>
      <c r="C46" s="72"/>
      <c r="D46" s="73" t="str">
        <f t="shared" si="0"/>
        <v/>
      </c>
      <c r="E46" s="74" t="s">
        <v>113</v>
      </c>
      <c r="F46" s="75" t="s">
        <v>113</v>
      </c>
      <c r="G46" s="73" t="str">
        <f>IF(B46="","",INDEX('Info Opt 1'!$K$2:$S$14,MATCH('Multiple Risers'!E46,'Info Opt 1'!$K$2:$K$14,0),MATCH('Multiple Risers'!F46,'Info Opt 1'!$K$2:$S$2,0)))</f>
        <v/>
      </c>
      <c r="H46" s="73" t="str" cm="1">
        <f t="array" ref="H46">IF(B46="","",INDEX('Info Opt 1'!$A$18:$I$30,MATCH(E46,'Info Opt 1'!$A$19:$A$30,0)+1,MATCH(F46,'Info Opt 1'!$A$18:$I$18,0)))</f>
        <v/>
      </c>
      <c r="I46" s="73" t="str">
        <f t="shared" si="1"/>
        <v/>
      </c>
      <c r="J46" s="73" t="str">
        <f t="shared" si="2"/>
        <v/>
      </c>
      <c r="K46" s="76" t="str">
        <f>IF(B46="","",IF(AND(J46&gt;0,J46&lt;=12),'Info Opt 1'!$D$35,IF(AND(J46&gt;12,J46&lt;=24),'Info Opt 1'!$D$36,IF(AND(J46&gt;24,J46&lt;=36),'Info Opt 1'!$D$37,IF(AND(J46&gt;36,J46&lt;=48),'Info Opt 1'!$D$38,'Info Opt 1'!$D$34)))))</f>
        <v/>
      </c>
    </row>
    <row r="47" spans="1:18" ht="15" x14ac:dyDescent="0.4">
      <c r="A47" s="77" t="s">
        <v>45</v>
      </c>
      <c r="B47" s="72"/>
      <c r="C47" s="72"/>
      <c r="D47" s="73" t="str">
        <f t="shared" si="0"/>
        <v/>
      </c>
      <c r="E47" s="74" t="s">
        <v>113</v>
      </c>
      <c r="F47" s="75" t="s">
        <v>113</v>
      </c>
      <c r="G47" s="73" t="str">
        <f>IF(B47="","",INDEX('Info Opt 1'!$K$2:$S$14,MATCH('Multiple Risers'!E47,'Info Opt 1'!$K$2:$K$14,0),MATCH('Multiple Risers'!F47,'Info Opt 1'!$K$2:$S$2,0)))</f>
        <v/>
      </c>
      <c r="H47" s="73" t="str" cm="1">
        <f t="array" ref="H47">IF(B47="","",INDEX('Info Opt 1'!$A$18:$I$30,MATCH(E47,'Info Opt 1'!$A$19:$A$30,0)+1,MATCH(F47,'Info Opt 1'!$A$18:$I$18,0)))</f>
        <v/>
      </c>
      <c r="I47" s="73" t="str">
        <f t="shared" si="1"/>
        <v/>
      </c>
      <c r="J47" s="73" t="str">
        <f t="shared" si="2"/>
        <v/>
      </c>
      <c r="K47" s="76" t="str">
        <f>IF(B47="","",IF(AND(J47&gt;0,J47&lt;=12),'Info Opt 1'!$D$35,IF(AND(J47&gt;12,J47&lt;=24),'Info Opt 1'!$D$36,IF(AND(J47&gt;24,J47&lt;=36),'Info Opt 1'!$D$37,IF(AND(J47&gt;36,J47&lt;=48),'Info Opt 1'!$D$38,'Info Opt 1'!$D$34)))))</f>
        <v/>
      </c>
    </row>
    <row r="48" spans="1:18" ht="15" x14ac:dyDescent="0.4">
      <c r="A48" s="71" t="s">
        <v>46</v>
      </c>
      <c r="B48" s="72"/>
      <c r="C48" s="72"/>
      <c r="D48" s="73" t="str">
        <f t="shared" si="0"/>
        <v/>
      </c>
      <c r="E48" s="74" t="s">
        <v>113</v>
      </c>
      <c r="F48" s="75" t="s">
        <v>113</v>
      </c>
      <c r="G48" s="73" t="str">
        <f>IF(B48="","",INDEX('Info Opt 1'!$K$2:$S$14,MATCH('Multiple Risers'!E48,'Info Opt 1'!$K$2:$K$14,0),MATCH('Multiple Risers'!F48,'Info Opt 1'!$K$2:$S$2,0)))</f>
        <v/>
      </c>
      <c r="H48" s="73" t="str" cm="1">
        <f t="array" ref="H48">IF(B48="","",INDEX('Info Opt 1'!$A$18:$I$30,MATCH(E48,'Info Opt 1'!$A$19:$A$30,0)+1,MATCH(F48,'Info Opt 1'!$A$18:$I$18,0)))</f>
        <v/>
      </c>
      <c r="I48" s="73" t="str">
        <f t="shared" si="1"/>
        <v/>
      </c>
      <c r="J48" s="73" t="str">
        <f t="shared" si="2"/>
        <v/>
      </c>
      <c r="K48" s="76" t="str">
        <f>IF(B48="","",IF(AND(J48&gt;0,J48&lt;=12),'Info Opt 1'!$D$35,IF(AND(J48&gt;12,J48&lt;=24),'Info Opt 1'!$D$36,IF(AND(J48&gt;24,J48&lt;=36),'Info Opt 1'!$D$37,IF(AND(J48&gt;36,J48&lt;=48),'Info Opt 1'!$D$38,'Info Opt 1'!$D$34)))))</f>
        <v/>
      </c>
    </row>
    <row r="49" spans="1:11" ht="15" x14ac:dyDescent="0.4">
      <c r="A49" s="71" t="s">
        <v>47</v>
      </c>
      <c r="B49" s="72"/>
      <c r="C49" s="72"/>
      <c r="D49" s="73" t="str">
        <f t="shared" si="0"/>
        <v/>
      </c>
      <c r="E49" s="74" t="s">
        <v>113</v>
      </c>
      <c r="F49" s="75" t="s">
        <v>113</v>
      </c>
      <c r="G49" s="73" t="str">
        <f>IF(B49="","",INDEX('Info Opt 1'!$K$2:$S$14,MATCH('Multiple Risers'!E49,'Info Opt 1'!$K$2:$K$14,0),MATCH('Multiple Risers'!F49,'Info Opt 1'!$K$2:$S$2,0)))</f>
        <v/>
      </c>
      <c r="H49" s="73" t="str" cm="1">
        <f t="array" ref="H49">IF(B49="","",INDEX('Info Opt 1'!$A$18:$I$30,MATCH(E49,'Info Opt 1'!$A$19:$A$30,0)+1,MATCH(F49,'Info Opt 1'!$A$18:$I$18,0)))</f>
        <v/>
      </c>
      <c r="I49" s="73" t="str">
        <f t="shared" si="1"/>
        <v/>
      </c>
      <c r="J49" s="73" t="str">
        <f t="shared" si="2"/>
        <v/>
      </c>
      <c r="K49" s="76" t="str">
        <f>IF(B49="","",IF(AND(J49&gt;0,J49&lt;=12),'Info Opt 1'!$D$35,IF(AND(J49&gt;12,J49&lt;=24),'Info Opt 1'!$D$36,IF(AND(J49&gt;24,J49&lt;=36),'Info Opt 1'!$D$37,IF(AND(J49&gt;36,J49&lt;=48),'Info Opt 1'!$D$38,'Info Opt 1'!$D$34)))))</f>
        <v/>
      </c>
    </row>
    <row r="50" spans="1:11" ht="15" x14ac:dyDescent="0.4">
      <c r="A50" s="77" t="s">
        <v>48</v>
      </c>
      <c r="B50" s="72"/>
      <c r="C50" s="72"/>
      <c r="D50" s="73" t="str">
        <f t="shared" si="0"/>
        <v/>
      </c>
      <c r="E50" s="74" t="s">
        <v>113</v>
      </c>
      <c r="F50" s="75" t="s">
        <v>113</v>
      </c>
      <c r="G50" s="73" t="str">
        <f>IF(B50="","",INDEX('Info Opt 1'!$K$2:$S$14,MATCH('Multiple Risers'!E50,'Info Opt 1'!$K$2:$K$14,0),MATCH('Multiple Risers'!F50,'Info Opt 1'!$K$2:$S$2,0)))</f>
        <v/>
      </c>
      <c r="H50" s="73" t="str" cm="1">
        <f t="array" ref="H50">IF(B50="","",INDEX('Info Opt 1'!$A$18:$I$30,MATCH(E50,'Info Opt 1'!$A$19:$A$30,0)+1,MATCH(F50,'Info Opt 1'!$A$18:$I$18,0)))</f>
        <v/>
      </c>
      <c r="I50" s="73" t="str">
        <f t="shared" si="1"/>
        <v/>
      </c>
      <c r="J50" s="73" t="str">
        <f t="shared" si="2"/>
        <v/>
      </c>
      <c r="K50" s="76" t="str">
        <f>IF(B50="","",IF(AND(J50&gt;0,J50&lt;=12),'Info Opt 1'!$D$35,IF(AND(J50&gt;12,J50&lt;=24),'Info Opt 1'!$D$36,IF(AND(J50&gt;24,J50&lt;=36),'Info Opt 1'!$D$37,IF(AND(J50&gt;36,J50&lt;=48),'Info Opt 1'!$D$38,'Info Opt 1'!$D$34)))))</f>
        <v/>
      </c>
    </row>
    <row r="51" spans="1:11" ht="15" x14ac:dyDescent="0.4">
      <c r="A51" s="71" t="s">
        <v>49</v>
      </c>
      <c r="B51" s="72"/>
      <c r="C51" s="72"/>
      <c r="D51" s="73" t="str">
        <f t="shared" si="0"/>
        <v/>
      </c>
      <c r="E51" s="74" t="s">
        <v>113</v>
      </c>
      <c r="F51" s="75" t="s">
        <v>113</v>
      </c>
      <c r="G51" s="73" t="str">
        <f>IF(B51="","",INDEX('Info Opt 1'!$K$2:$S$14,MATCH('Multiple Risers'!E51,'Info Opt 1'!$K$2:$K$14,0),MATCH('Multiple Risers'!F51,'Info Opt 1'!$K$2:$S$2,0)))</f>
        <v/>
      </c>
      <c r="H51" s="73" t="str" cm="1">
        <f t="array" ref="H51">IF(B51="","",INDEX('Info Opt 1'!$A$18:$I$30,MATCH(E51,'Info Opt 1'!$A$19:$A$30,0)+1,MATCH(F51,'Info Opt 1'!$A$18:$I$18,0)))</f>
        <v/>
      </c>
      <c r="I51" s="73" t="str">
        <f t="shared" si="1"/>
        <v/>
      </c>
      <c r="J51" s="73" t="str">
        <f t="shared" si="2"/>
        <v/>
      </c>
      <c r="K51" s="76" t="str">
        <f>IF(B51="","",IF(AND(J51&gt;0,J51&lt;=12),'Info Opt 1'!$D$35,IF(AND(J51&gt;12,J51&lt;=24),'Info Opt 1'!$D$36,IF(AND(J51&gt;24,J51&lt;=36),'Info Opt 1'!$D$37,IF(AND(J51&gt;36,J51&lt;=48),'Info Opt 1'!$D$38,'Info Opt 1'!$D$34)))))</f>
        <v/>
      </c>
    </row>
    <row r="52" spans="1:11" ht="15" x14ac:dyDescent="0.4">
      <c r="A52" s="71" t="s">
        <v>50</v>
      </c>
      <c r="B52" s="72"/>
      <c r="C52" s="72"/>
      <c r="D52" s="73" t="str">
        <f t="shared" si="0"/>
        <v/>
      </c>
      <c r="E52" s="74" t="s">
        <v>113</v>
      </c>
      <c r="F52" s="75" t="s">
        <v>113</v>
      </c>
      <c r="G52" s="73" t="str">
        <f>IF(B52="","",INDEX('Info Opt 1'!$K$2:$S$14,MATCH('Multiple Risers'!E52,'Info Opt 1'!$K$2:$K$14,0),MATCH('Multiple Risers'!F52,'Info Opt 1'!$K$2:$S$2,0)))</f>
        <v/>
      </c>
      <c r="H52" s="73" t="str" cm="1">
        <f t="array" ref="H52">IF(B52="","",INDEX('Info Opt 1'!$A$18:$I$30,MATCH(E52,'Info Opt 1'!$A$19:$A$30,0)+1,MATCH(F52,'Info Opt 1'!$A$18:$I$18,0)))</f>
        <v/>
      </c>
      <c r="I52" s="73" t="str">
        <f t="shared" si="1"/>
        <v/>
      </c>
      <c r="J52" s="73" t="str">
        <f t="shared" si="2"/>
        <v/>
      </c>
      <c r="K52" s="76" t="str">
        <f>IF(B52="","",IF(AND(J52&gt;0,J52&lt;=12),'Info Opt 1'!$D$35,IF(AND(J52&gt;12,J52&lt;=24),'Info Opt 1'!$D$36,IF(AND(J52&gt;24,J52&lt;=36),'Info Opt 1'!$D$37,IF(AND(J52&gt;36,J52&lt;=48),'Info Opt 1'!$D$38,'Info Opt 1'!$D$34)))))</f>
        <v/>
      </c>
    </row>
    <row r="53" spans="1:11" ht="15" x14ac:dyDescent="0.4">
      <c r="A53" s="77" t="s">
        <v>51</v>
      </c>
      <c r="B53" s="72"/>
      <c r="C53" s="72"/>
      <c r="D53" s="73" t="str">
        <f t="shared" si="0"/>
        <v/>
      </c>
      <c r="E53" s="74" t="s">
        <v>113</v>
      </c>
      <c r="F53" s="75" t="s">
        <v>113</v>
      </c>
      <c r="G53" s="73" t="str">
        <f>IF(B53="","",INDEX('Info Opt 1'!$K$2:$S$14,MATCH('Multiple Risers'!E53,'Info Opt 1'!$K$2:$K$14,0),MATCH('Multiple Risers'!F53,'Info Opt 1'!$K$2:$S$2,0)))</f>
        <v/>
      </c>
      <c r="H53" s="73" t="str" cm="1">
        <f t="array" ref="H53">IF(B53="","",INDEX('Info Opt 1'!$A$18:$I$30,MATCH(E53,'Info Opt 1'!$A$19:$A$30,0)+1,MATCH(F53,'Info Opt 1'!$A$18:$I$18,0)))</f>
        <v/>
      </c>
      <c r="I53" s="73" t="str">
        <f t="shared" si="1"/>
        <v/>
      </c>
      <c r="J53" s="73" t="str">
        <f t="shared" si="2"/>
        <v/>
      </c>
      <c r="K53" s="76" t="str">
        <f>IF(B53="","",IF(AND(J53&gt;0,J53&lt;=12),'Info Opt 1'!$D$35,IF(AND(J53&gt;12,J53&lt;=24),'Info Opt 1'!$D$36,IF(AND(J53&gt;24,J53&lt;=36),'Info Opt 1'!$D$37,IF(AND(J53&gt;36,J53&lt;=48),'Info Opt 1'!$D$38,'Info Opt 1'!$D$34)))))</f>
        <v/>
      </c>
    </row>
    <row r="54" spans="1:11" ht="15" x14ac:dyDescent="0.4">
      <c r="A54" s="71" t="s">
        <v>52</v>
      </c>
      <c r="B54" s="72"/>
      <c r="C54" s="72"/>
      <c r="D54" s="73" t="str">
        <f t="shared" si="0"/>
        <v/>
      </c>
      <c r="E54" s="74" t="s">
        <v>113</v>
      </c>
      <c r="F54" s="75" t="s">
        <v>113</v>
      </c>
      <c r="G54" s="73" t="str">
        <f>IF(B54="","",INDEX('Info Opt 1'!$K$2:$S$14,MATCH('Multiple Risers'!E54,'Info Opt 1'!$K$2:$K$14,0),MATCH('Multiple Risers'!F54,'Info Opt 1'!$K$2:$S$2,0)))</f>
        <v/>
      </c>
      <c r="H54" s="73" t="str" cm="1">
        <f t="array" ref="H54">IF(B54="","",INDEX('Info Opt 1'!$A$18:$I$30,MATCH(E54,'Info Opt 1'!$A$19:$A$30,0)+1,MATCH(F54,'Info Opt 1'!$A$18:$I$18,0)))</f>
        <v/>
      </c>
      <c r="I54" s="73" t="str">
        <f t="shared" si="1"/>
        <v/>
      </c>
      <c r="J54" s="73" t="str">
        <f t="shared" si="2"/>
        <v/>
      </c>
      <c r="K54" s="76" t="str">
        <f>IF(B54="","",IF(AND(J54&gt;0,J54&lt;=12),'Info Opt 1'!$D$35,IF(AND(J54&gt;12,J54&lt;=24),'Info Opt 1'!$D$36,IF(AND(J54&gt;24,J54&lt;=36),'Info Opt 1'!$D$37,IF(AND(J54&gt;36,J54&lt;=48),'Info Opt 1'!$D$38,'Info Opt 1'!$D$34)))))</f>
        <v/>
      </c>
    </row>
    <row r="55" spans="1:11" ht="15" x14ac:dyDescent="0.4">
      <c r="A55" s="71" t="s">
        <v>53</v>
      </c>
      <c r="B55" s="72"/>
      <c r="C55" s="72"/>
      <c r="D55" s="73" t="str">
        <f t="shared" si="0"/>
        <v/>
      </c>
      <c r="E55" s="74" t="s">
        <v>113</v>
      </c>
      <c r="F55" s="75" t="s">
        <v>113</v>
      </c>
      <c r="G55" s="73" t="str">
        <f>IF(B55="","",INDEX('Info Opt 1'!$K$2:$S$14,MATCH('Multiple Risers'!E55,'Info Opt 1'!$K$2:$K$14,0),MATCH('Multiple Risers'!F55,'Info Opt 1'!$K$2:$S$2,0)))</f>
        <v/>
      </c>
      <c r="H55" s="73" t="str" cm="1">
        <f t="array" ref="H55">IF(B55="","",INDEX('Info Opt 1'!$A$18:$I$30,MATCH(E55,'Info Opt 1'!$A$19:$A$30,0)+1,MATCH(F55,'Info Opt 1'!$A$18:$I$18,0)))</f>
        <v/>
      </c>
      <c r="I55" s="73" t="str">
        <f t="shared" si="1"/>
        <v/>
      </c>
      <c r="J55" s="73" t="str">
        <f t="shared" si="2"/>
        <v/>
      </c>
      <c r="K55" s="76" t="str">
        <f>IF(B55="","",IF(AND(J55&gt;0,J55&lt;=12),'Info Opt 1'!$D$35,IF(AND(J55&gt;12,J55&lt;=24),'Info Opt 1'!$D$36,IF(AND(J55&gt;24,J55&lt;=36),'Info Opt 1'!$D$37,IF(AND(J55&gt;36,J55&lt;=48),'Info Opt 1'!$D$38,'Info Opt 1'!$D$34)))))</f>
        <v/>
      </c>
    </row>
    <row r="56" spans="1:11" ht="15" x14ac:dyDescent="0.4">
      <c r="A56" s="77" t="s">
        <v>54</v>
      </c>
      <c r="B56" s="72"/>
      <c r="C56" s="72"/>
      <c r="D56" s="73" t="str">
        <f t="shared" si="0"/>
        <v/>
      </c>
      <c r="E56" s="74" t="s">
        <v>113</v>
      </c>
      <c r="F56" s="75" t="s">
        <v>113</v>
      </c>
      <c r="G56" s="73" t="str">
        <f>IF(B56="","",INDEX('Info Opt 1'!$K$2:$S$14,MATCH('Multiple Risers'!E56,'Info Opt 1'!$K$2:$K$14,0),MATCH('Multiple Risers'!F56,'Info Opt 1'!$K$2:$S$2,0)))</f>
        <v/>
      </c>
      <c r="H56" s="73" t="str" cm="1">
        <f t="array" ref="H56">IF(B56="","",INDEX('Info Opt 1'!$A$18:$I$30,MATCH(E56,'Info Opt 1'!$A$19:$A$30,0)+1,MATCH(F56,'Info Opt 1'!$A$18:$I$18,0)))</f>
        <v/>
      </c>
      <c r="I56" s="73" t="str">
        <f t="shared" si="1"/>
        <v/>
      </c>
      <c r="J56" s="73" t="str">
        <f t="shared" si="2"/>
        <v/>
      </c>
      <c r="K56" s="76" t="str">
        <f>IF(B56="","",IF(AND(J56&gt;0,J56&lt;=12),'Info Opt 1'!$D$35,IF(AND(J56&gt;12,J56&lt;=24),'Info Opt 1'!$D$36,IF(AND(J56&gt;24,J56&lt;=36),'Info Opt 1'!$D$37,IF(AND(J56&gt;36,J56&lt;=48),'Info Opt 1'!$D$38,'Info Opt 1'!$D$34)))))</f>
        <v/>
      </c>
    </row>
    <row r="57" spans="1:11" ht="15" x14ac:dyDescent="0.4">
      <c r="A57" s="71" t="s">
        <v>55</v>
      </c>
      <c r="B57" s="72"/>
      <c r="C57" s="72"/>
      <c r="D57" s="73" t="str">
        <f t="shared" si="0"/>
        <v/>
      </c>
      <c r="E57" s="74" t="s">
        <v>113</v>
      </c>
      <c r="F57" s="75" t="s">
        <v>113</v>
      </c>
      <c r="G57" s="73" t="str">
        <f>IF(B57="","",INDEX('Info Opt 1'!$K$2:$S$14,MATCH('Multiple Risers'!E57,'Info Opt 1'!$K$2:$K$14,0),MATCH('Multiple Risers'!F57,'Info Opt 1'!$K$2:$S$2,0)))</f>
        <v/>
      </c>
      <c r="H57" s="73" t="str" cm="1">
        <f t="array" ref="H57">IF(B57="","",INDEX('Info Opt 1'!$A$18:$I$30,MATCH(E57,'Info Opt 1'!$A$19:$A$30,0)+1,MATCH(F57,'Info Opt 1'!$A$18:$I$18,0)))</f>
        <v/>
      </c>
      <c r="I57" s="73" t="str">
        <f t="shared" si="1"/>
        <v/>
      </c>
      <c r="J57" s="73" t="str">
        <f t="shared" si="2"/>
        <v/>
      </c>
      <c r="K57" s="76" t="str">
        <f>IF(B57="","",IF(AND(J57&gt;0,J57&lt;=12),'Info Opt 1'!$D$35,IF(AND(J57&gt;12,J57&lt;=24),'Info Opt 1'!$D$36,IF(AND(J57&gt;24,J57&lt;=36),'Info Opt 1'!$D$37,IF(AND(J57&gt;36,J57&lt;=48),'Info Opt 1'!$D$38,'Info Opt 1'!$D$34)))))</f>
        <v/>
      </c>
    </row>
    <row r="58" spans="1:11" ht="15.4" thickBot="1" x14ac:dyDescent="0.45">
      <c r="A58" s="78" t="s">
        <v>56</v>
      </c>
      <c r="B58" s="79"/>
      <c r="C58" s="79"/>
      <c r="D58" s="80" t="str">
        <f t="shared" si="0"/>
        <v/>
      </c>
      <c r="E58" s="81" t="s">
        <v>113</v>
      </c>
      <c r="F58" s="82" t="s">
        <v>113</v>
      </c>
      <c r="G58" s="80" t="str">
        <f>IF(B58="","",INDEX('Info Opt 1'!$K$2:$S$14,MATCH('Multiple Risers'!E58,'Info Opt 1'!$K$2:$K$14,0),MATCH('Multiple Risers'!F58,'Info Opt 1'!$K$2:$S$2,0)))</f>
        <v/>
      </c>
      <c r="H58" s="80" t="str" cm="1">
        <f t="array" ref="H58">IF(B58="","",INDEX('Info Opt 1'!$A$18:$I$30,MATCH(E58,'Info Opt 1'!$A$19:$A$30,0)+1,MATCH(F58,'Info Opt 1'!$A$18:$I$18,0)))</f>
        <v/>
      </c>
      <c r="I58" s="80" t="str">
        <f t="shared" si="1"/>
        <v/>
      </c>
      <c r="J58" s="80" t="str">
        <f t="shared" si="2"/>
        <v/>
      </c>
      <c r="K58" s="83" t="str">
        <f>IF(B58="","",IF(AND(J58&gt;0,J58&lt;=12),'Info Opt 1'!$D$35,IF(AND(J58&gt;12,J58&lt;=24),'Info Opt 1'!$D$36,IF(AND(J58&gt;24,J58&lt;=36),'Info Opt 1'!$D$37,IF(AND(J58&gt;36,J58&lt;=48),'Info Opt 1'!$D$38,'Info Opt 1'!$D$34)))))</f>
        <v/>
      </c>
    </row>
    <row r="59" spans="1:11" ht="15.4" thickBot="1" x14ac:dyDescent="0.45">
      <c r="A59" s="1"/>
      <c r="B59" s="41"/>
      <c r="C59" s="41"/>
      <c r="D59" s="2"/>
      <c r="E59" s="1"/>
      <c r="F59" s="6"/>
      <c r="G59" s="2"/>
      <c r="H59" s="2"/>
      <c r="I59" s="2"/>
      <c r="J59" s="2"/>
      <c r="K59" s="2"/>
    </row>
    <row r="60" spans="1:11" ht="15.75" customHeight="1" x14ac:dyDescent="0.35">
      <c r="F60" s="43" t="s">
        <v>77</v>
      </c>
      <c r="G60" s="44"/>
      <c r="H60" s="131" t="s">
        <v>75</v>
      </c>
      <c r="I60" s="131"/>
      <c r="J60" s="131"/>
      <c r="K60" s="132"/>
    </row>
    <row r="61" spans="1:11" ht="14.25" thickBot="1" x14ac:dyDescent="0.4">
      <c r="F61" s="45" t="s">
        <v>78</v>
      </c>
      <c r="G61" s="42" t="s">
        <v>74</v>
      </c>
      <c r="H61" s="42">
        <v>12</v>
      </c>
      <c r="I61" s="42">
        <v>24</v>
      </c>
      <c r="J61" s="42">
        <v>36</v>
      </c>
      <c r="K61" s="46">
        <v>48</v>
      </c>
    </row>
    <row r="62" spans="1:11" ht="15" x14ac:dyDescent="0.4">
      <c r="F62" s="47">
        <v>0.75</v>
      </c>
      <c r="G62" s="10">
        <f>COUNTIF($F$9:$F$58,F62)</f>
        <v>3</v>
      </c>
      <c r="H62" s="8">
        <f t="shared" ref="H62:H69" si="3">COUNTIFS($F$9:$F$58,F62,$K$9:$K$58,$H$61)</f>
        <v>2</v>
      </c>
      <c r="I62" s="8">
        <f t="shared" ref="I62:I69" si="4">COUNTIFS($F$9:$F$58,F62,$K$9:$K$58,$I$61)</f>
        <v>1</v>
      </c>
      <c r="J62" s="8">
        <f t="shared" ref="J62:J69" si="5">COUNTIFS($F$9:$F$58,F62,$K$9:$K$58,$J$61)</f>
        <v>0</v>
      </c>
      <c r="K62" s="48">
        <f t="shared" ref="K62:K69" si="6">COUNTIFS($F$9:$F$58,F62,$K$9:$K$58,$K$61)</f>
        <v>0</v>
      </c>
    </row>
    <row r="63" spans="1:11" ht="15" x14ac:dyDescent="0.4">
      <c r="F63" s="49">
        <v>1</v>
      </c>
      <c r="G63" s="11">
        <f t="shared" ref="G63:G69" si="7">COUNTIF($F$9:$F$58,F63)</f>
        <v>4</v>
      </c>
      <c r="H63" s="7">
        <f t="shared" si="3"/>
        <v>0</v>
      </c>
      <c r="I63" s="7">
        <f t="shared" si="4"/>
        <v>1</v>
      </c>
      <c r="J63" s="7">
        <f t="shared" si="5"/>
        <v>2</v>
      </c>
      <c r="K63" s="50">
        <f t="shared" si="6"/>
        <v>1</v>
      </c>
    </row>
    <row r="64" spans="1:11" ht="15" x14ac:dyDescent="0.4">
      <c r="F64" s="49">
        <v>1.25</v>
      </c>
      <c r="G64" s="11">
        <f t="shared" si="7"/>
        <v>2</v>
      </c>
      <c r="H64" s="7">
        <f t="shared" si="3"/>
        <v>2</v>
      </c>
      <c r="I64" s="7">
        <f t="shared" si="4"/>
        <v>0</v>
      </c>
      <c r="J64" s="7">
        <f t="shared" si="5"/>
        <v>0</v>
      </c>
      <c r="K64" s="50">
        <f t="shared" si="6"/>
        <v>0</v>
      </c>
    </row>
    <row r="65" spans="5:11" ht="15" x14ac:dyDescent="0.4">
      <c r="F65" s="49">
        <v>1.5</v>
      </c>
      <c r="G65" s="11">
        <f t="shared" si="7"/>
        <v>0</v>
      </c>
      <c r="H65" s="7">
        <f t="shared" si="3"/>
        <v>0</v>
      </c>
      <c r="I65" s="7">
        <f t="shared" si="4"/>
        <v>0</v>
      </c>
      <c r="J65" s="7">
        <f t="shared" si="5"/>
        <v>0</v>
      </c>
      <c r="K65" s="50">
        <f t="shared" si="6"/>
        <v>0</v>
      </c>
    </row>
    <row r="66" spans="5:11" ht="15" x14ac:dyDescent="0.4">
      <c r="F66" s="49">
        <v>2</v>
      </c>
      <c r="G66" s="11">
        <f t="shared" si="7"/>
        <v>0</v>
      </c>
      <c r="H66" s="7">
        <f t="shared" si="3"/>
        <v>0</v>
      </c>
      <c r="I66" s="7">
        <f t="shared" si="4"/>
        <v>0</v>
      </c>
      <c r="J66" s="7">
        <f t="shared" si="5"/>
        <v>0</v>
      </c>
      <c r="K66" s="50">
        <f t="shared" si="6"/>
        <v>0</v>
      </c>
    </row>
    <row r="67" spans="5:11" ht="15" x14ac:dyDescent="0.4">
      <c r="F67" s="49">
        <v>2.5</v>
      </c>
      <c r="G67" s="11">
        <f t="shared" si="7"/>
        <v>0</v>
      </c>
      <c r="H67" s="7">
        <f t="shared" si="3"/>
        <v>0</v>
      </c>
      <c r="I67" s="7">
        <f t="shared" si="4"/>
        <v>0</v>
      </c>
      <c r="J67" s="7">
        <f t="shared" si="5"/>
        <v>0</v>
      </c>
      <c r="K67" s="50">
        <f t="shared" si="6"/>
        <v>0</v>
      </c>
    </row>
    <row r="68" spans="5:11" ht="15" x14ac:dyDescent="0.4">
      <c r="F68" s="49">
        <v>3</v>
      </c>
      <c r="G68" s="11">
        <f t="shared" si="7"/>
        <v>0</v>
      </c>
      <c r="H68" s="7">
        <f t="shared" si="3"/>
        <v>0</v>
      </c>
      <c r="I68" s="7">
        <f t="shared" si="4"/>
        <v>0</v>
      </c>
      <c r="J68" s="7">
        <f t="shared" si="5"/>
        <v>0</v>
      </c>
      <c r="K68" s="50">
        <f t="shared" si="6"/>
        <v>0</v>
      </c>
    </row>
    <row r="69" spans="5:11" ht="15.4" thickBot="1" x14ac:dyDescent="0.45">
      <c r="E69" s="1"/>
      <c r="F69" s="51">
        <v>4</v>
      </c>
      <c r="G69" s="12">
        <f t="shared" si="7"/>
        <v>0</v>
      </c>
      <c r="H69" s="9">
        <f t="shared" si="3"/>
        <v>0</v>
      </c>
      <c r="I69" s="9">
        <f t="shared" si="4"/>
        <v>0</v>
      </c>
      <c r="J69" s="9">
        <f t="shared" si="5"/>
        <v>0</v>
      </c>
      <c r="K69" s="52">
        <f t="shared" si="6"/>
        <v>0</v>
      </c>
    </row>
    <row r="70" spans="5:11" ht="15.4" thickBot="1" x14ac:dyDescent="0.45">
      <c r="E70" s="1"/>
      <c r="F70" s="53" t="s">
        <v>76</v>
      </c>
      <c r="G70" s="54">
        <f>SUM(G62:G69)</f>
        <v>9</v>
      </c>
      <c r="H70" s="55">
        <f>SUM(H62:H69)</f>
        <v>4</v>
      </c>
      <c r="I70" s="55">
        <f t="shared" ref="I70:K70" si="8">SUM(I62:I69)</f>
        <v>2</v>
      </c>
      <c r="J70" s="55">
        <f t="shared" si="8"/>
        <v>2</v>
      </c>
      <c r="K70" s="56">
        <f t="shared" si="8"/>
        <v>1</v>
      </c>
    </row>
    <row r="71" spans="5:11" ht="15" x14ac:dyDescent="0.4">
      <c r="E71" s="1"/>
      <c r="F71" s="1" t="s">
        <v>102</v>
      </c>
      <c r="G71" s="4"/>
      <c r="H71" s="1"/>
    </row>
    <row r="72" spans="5:11" ht="15" x14ac:dyDescent="0.4">
      <c r="E72" s="1"/>
      <c r="F72" s="1" t="s">
        <v>79</v>
      </c>
      <c r="G72" s="1"/>
      <c r="H72" s="1"/>
    </row>
    <row r="73" spans="5:11" ht="15" x14ac:dyDescent="0.4">
      <c r="E73" s="1"/>
    </row>
    <row r="74" spans="5:11" ht="15" x14ac:dyDescent="0.4">
      <c r="E74" s="1"/>
      <c r="F74" s="1"/>
      <c r="G74" s="1"/>
      <c r="H74" s="1"/>
      <c r="I74" s="1"/>
    </row>
    <row r="75" spans="5:11" ht="15" x14ac:dyDescent="0.4">
      <c r="E75" s="1"/>
      <c r="F75" s="1"/>
      <c r="G75" s="4"/>
      <c r="H75" s="4"/>
      <c r="I75" s="4"/>
    </row>
    <row r="80" spans="5:11" ht="15" x14ac:dyDescent="0.4">
      <c r="E80" s="1"/>
      <c r="F80" s="2"/>
      <c r="G80" s="1"/>
      <c r="H80" s="1"/>
      <c r="I80" s="1"/>
      <c r="J80" s="1"/>
    </row>
    <row r="81" spans="5:10" ht="15" x14ac:dyDescent="0.4">
      <c r="E81" s="1"/>
      <c r="F81" s="2"/>
      <c r="G81" s="1"/>
      <c r="H81" s="1"/>
      <c r="I81" s="1"/>
      <c r="J81" s="1"/>
    </row>
    <row r="82" spans="5:10" ht="15" x14ac:dyDescent="0.4">
      <c r="E82" s="1"/>
      <c r="F82" s="2"/>
      <c r="G82" s="1"/>
      <c r="H82" s="1"/>
      <c r="I82" s="1"/>
      <c r="J82" s="1"/>
    </row>
    <row r="83" spans="5:10" ht="15" x14ac:dyDescent="0.4">
      <c r="E83" s="1"/>
      <c r="F83" s="2"/>
      <c r="G83" s="1"/>
      <c r="H83" s="1"/>
      <c r="I83" s="1"/>
      <c r="J83" s="1"/>
    </row>
    <row r="84" spans="5:10" ht="15" x14ac:dyDescent="0.4">
      <c r="E84" s="1"/>
      <c r="F84" s="2"/>
      <c r="G84" s="4"/>
      <c r="H84" s="4"/>
      <c r="I84" s="4"/>
      <c r="J84" s="1"/>
    </row>
    <row r="85" spans="5:10" ht="15" x14ac:dyDescent="0.4">
      <c r="E85" s="1"/>
      <c r="F85" s="1"/>
      <c r="G85" s="1"/>
      <c r="H85" s="1"/>
      <c r="I85" s="1"/>
      <c r="J85" s="1"/>
    </row>
    <row r="86" spans="5:10" ht="15" x14ac:dyDescent="0.4">
      <c r="E86" s="1"/>
      <c r="F86" s="1"/>
      <c r="G86" s="1"/>
      <c r="H86" s="1"/>
      <c r="I86" s="1"/>
      <c r="J86" s="1"/>
    </row>
    <row r="87" spans="5:10" ht="15" x14ac:dyDescent="0.4">
      <c r="E87" s="1"/>
      <c r="F87" s="1"/>
      <c r="G87" s="1"/>
      <c r="H87" s="1"/>
      <c r="I87" s="1"/>
      <c r="J87" s="1"/>
    </row>
    <row r="88" spans="5:10" ht="15" x14ac:dyDescent="0.4">
      <c r="E88" s="1"/>
      <c r="F88" s="1"/>
      <c r="G88" s="1"/>
      <c r="H88" s="1"/>
      <c r="I88" s="1"/>
      <c r="J88" s="1"/>
    </row>
    <row r="89" spans="5:10" ht="15" x14ac:dyDescent="0.4">
      <c r="E89" s="1"/>
      <c r="F89" s="1"/>
      <c r="G89" s="1"/>
      <c r="H89" s="1"/>
      <c r="I89" s="1"/>
      <c r="J89" s="1"/>
    </row>
    <row r="90" spans="5:10" ht="15" x14ac:dyDescent="0.4">
      <c r="E90" s="1"/>
      <c r="F90" s="1"/>
      <c r="G90" s="1"/>
      <c r="H90" s="1"/>
      <c r="I90" s="1"/>
      <c r="J90" s="1"/>
    </row>
    <row r="91" spans="5:10" ht="15" x14ac:dyDescent="0.4">
      <c r="E91" s="1"/>
      <c r="F91" s="1"/>
      <c r="G91" s="1"/>
      <c r="H91" s="1"/>
      <c r="I91" s="1"/>
      <c r="J91" s="1"/>
    </row>
    <row r="92" spans="5:10" ht="15" x14ac:dyDescent="0.4">
      <c r="E92" s="1"/>
      <c r="F92" s="1"/>
      <c r="G92" s="1"/>
      <c r="H92" s="1"/>
      <c r="I92" s="1"/>
      <c r="J92" s="1"/>
    </row>
    <row r="93" spans="5:10" ht="15" x14ac:dyDescent="0.4">
      <c r="E93" s="6"/>
      <c r="F93" s="1"/>
      <c r="G93" s="1"/>
      <c r="H93" s="1"/>
      <c r="I93" s="1"/>
      <c r="J93" s="1"/>
    </row>
    <row r="94" spans="5:10" ht="15" x14ac:dyDescent="0.4">
      <c r="E94" s="6"/>
      <c r="F94" s="1"/>
      <c r="G94" s="1"/>
      <c r="H94" s="1"/>
      <c r="I94" s="1"/>
      <c r="J94" s="1"/>
    </row>
    <row r="95" spans="5:10" ht="15" x14ac:dyDescent="0.4">
      <c r="E95" s="6"/>
      <c r="F95" s="1"/>
      <c r="G95" s="1"/>
      <c r="H95" s="1"/>
      <c r="I95" s="1"/>
      <c r="J95" s="1"/>
    </row>
    <row r="96" spans="5:10" ht="15" x14ac:dyDescent="0.4">
      <c r="E96" s="6"/>
      <c r="F96" s="1"/>
      <c r="G96" s="1"/>
      <c r="H96" s="1"/>
      <c r="I96" s="1"/>
      <c r="J96" s="1"/>
    </row>
    <row r="97" spans="5:10" ht="15" x14ac:dyDescent="0.4">
      <c r="E97" s="6"/>
      <c r="F97" s="1"/>
      <c r="G97" s="1"/>
      <c r="H97" s="1"/>
      <c r="I97" s="1"/>
      <c r="J97" s="1"/>
    </row>
    <row r="98" spans="5:10" ht="15" x14ac:dyDescent="0.4">
      <c r="E98" s="6"/>
      <c r="F98" s="1"/>
      <c r="G98" s="1"/>
      <c r="H98" s="1"/>
      <c r="I98" s="1"/>
      <c r="J98" s="1"/>
    </row>
    <row r="99" spans="5:10" ht="15" x14ac:dyDescent="0.4">
      <c r="E99" s="6"/>
      <c r="F99" s="1"/>
      <c r="G99" s="1"/>
      <c r="H99" s="1"/>
      <c r="I99" s="1"/>
      <c r="J99" s="1"/>
    </row>
    <row r="100" spans="5:10" ht="15" x14ac:dyDescent="0.4">
      <c r="E100" s="6"/>
      <c r="F100" s="1"/>
      <c r="G100" s="1"/>
      <c r="H100" s="1"/>
      <c r="I100" s="1"/>
      <c r="J100" s="1"/>
    </row>
  </sheetData>
  <sheetProtection algorithmName="SHA-512" hashValue="yJtD8apszTlD0v+PHhpR+PEjo18fsMCdqVkK7S8GTe5YAWfGwk8RGTzVjIYCA+5K3IXIwniExAVsXl8el3Os5g==" saltValue="5mhBaTKOMYK0F4zBPyP2AQ==" spinCount="100000" sheet="1" objects="1" scenarios="1" formatCells="0" formatColumns="0" formatRows="0" selectLockedCells="1" sort="0" autoFilter="0" pivotTables="0"/>
  <mergeCells count="5">
    <mergeCell ref="B7:D7"/>
    <mergeCell ref="J7:K7"/>
    <mergeCell ref="H60:K60"/>
    <mergeCell ref="E7:F7"/>
    <mergeCell ref="A6:K6"/>
  </mergeCells>
  <printOptions horizontalCentered="1"/>
  <pageMargins left="0.25" right="0.25" top="0.25" bottom="0.25" header="0.3" footer="0.3"/>
  <pageSetup scale="53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'Info Opt 1'!$A$2:$A$14</xm:f>
          </x14:formula1>
          <xm:sqref>E9:E59</xm:sqref>
        </x14:dataValidation>
        <x14:dataValidation type="list" allowBlank="1" showInputMessage="1" showErrorMessage="1" xr:uid="{00000000-0002-0000-0100-000001000000}">
          <x14:formula1>
            <xm:f>'Info Opt 1'!$B$34:$B$42</xm:f>
          </x14:formula1>
          <xm:sqref>F9:F59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42"/>
  <sheetViews>
    <sheetView topLeftCell="A3" zoomScale="110" zoomScaleNormal="110" workbookViewId="0">
      <selection activeCell="E34" sqref="E34"/>
    </sheetView>
  </sheetViews>
  <sheetFormatPr defaultColWidth="9.19921875" defaultRowHeight="13.5" x14ac:dyDescent="0.35"/>
  <cols>
    <col min="1" max="1" width="42.53125" style="14" bestFit="1" customWidth="1"/>
    <col min="2" max="2" width="9.9296875" style="14" bestFit="1" customWidth="1"/>
    <col min="3" max="3" width="9.19921875" style="14"/>
    <col min="4" max="4" width="10.3984375" style="14" customWidth="1"/>
    <col min="5" max="8" width="9.19921875" style="14"/>
    <col min="9" max="9" width="11" style="14" customWidth="1"/>
    <col min="10" max="10" width="9.19921875" style="14"/>
    <col min="11" max="11" width="37.86328125" style="14" bestFit="1" customWidth="1"/>
    <col min="12" max="16384" width="9.19921875" style="14"/>
  </cols>
  <sheetData>
    <row r="1" spans="1:19" ht="14.25" thickBot="1" x14ac:dyDescent="0.45">
      <c r="A1" s="39" t="s">
        <v>106</v>
      </c>
      <c r="B1" s="134" t="s">
        <v>94</v>
      </c>
      <c r="C1" s="134"/>
      <c r="D1" s="134"/>
      <c r="E1" s="134"/>
      <c r="F1" s="134"/>
      <c r="G1" s="134"/>
      <c r="H1" s="134"/>
      <c r="I1" s="134"/>
      <c r="K1" s="39" t="s">
        <v>107</v>
      </c>
      <c r="L1" s="134" t="s">
        <v>94</v>
      </c>
      <c r="M1" s="134"/>
      <c r="N1" s="134"/>
      <c r="O1" s="134"/>
      <c r="P1" s="134"/>
      <c r="Q1" s="134"/>
      <c r="R1" s="134"/>
      <c r="S1" s="134"/>
    </row>
    <row r="2" spans="1:19" ht="14.25" thickBot="1" x14ac:dyDescent="0.4">
      <c r="A2" s="67" t="s">
        <v>113</v>
      </c>
      <c r="B2" s="31">
        <v>0.75</v>
      </c>
      <c r="C2" s="31">
        <v>1</v>
      </c>
      <c r="D2" s="31">
        <v>1.25</v>
      </c>
      <c r="E2" s="31">
        <v>1.5</v>
      </c>
      <c r="F2" s="31">
        <v>2</v>
      </c>
      <c r="G2" s="31">
        <v>2.5</v>
      </c>
      <c r="H2" s="31">
        <v>3</v>
      </c>
      <c r="I2" s="31">
        <v>4</v>
      </c>
      <c r="K2" s="67" t="s">
        <v>113</v>
      </c>
      <c r="L2" s="30">
        <v>0.75</v>
      </c>
      <c r="M2" s="30">
        <v>1</v>
      </c>
      <c r="N2" s="30">
        <v>1.25</v>
      </c>
      <c r="O2" s="30">
        <v>1.5</v>
      </c>
      <c r="P2" s="30">
        <v>2</v>
      </c>
      <c r="Q2" s="30">
        <v>2.5</v>
      </c>
      <c r="R2" s="30">
        <v>3</v>
      </c>
      <c r="S2" s="30">
        <v>4</v>
      </c>
    </row>
    <row r="3" spans="1:19" ht="13.9" thickTop="1" x14ac:dyDescent="0.35">
      <c r="A3" s="22" t="s">
        <v>86</v>
      </c>
      <c r="B3" s="15">
        <v>108</v>
      </c>
      <c r="C3" s="16">
        <v>108</v>
      </c>
      <c r="D3" s="16">
        <v>108</v>
      </c>
      <c r="E3" s="16">
        <v>108</v>
      </c>
      <c r="F3" s="16">
        <v>108</v>
      </c>
      <c r="G3" s="16">
        <v>108</v>
      </c>
      <c r="H3" s="16">
        <v>108</v>
      </c>
      <c r="I3" s="23">
        <v>108</v>
      </c>
      <c r="K3" s="32" t="s">
        <v>86</v>
      </c>
      <c r="L3" s="34">
        <v>108</v>
      </c>
      <c r="M3" s="34">
        <v>108</v>
      </c>
      <c r="N3" s="34">
        <v>108</v>
      </c>
      <c r="O3" s="34">
        <v>108</v>
      </c>
      <c r="P3" s="34">
        <v>108</v>
      </c>
      <c r="Q3" s="34">
        <v>108</v>
      </c>
      <c r="R3" s="34">
        <v>108</v>
      </c>
      <c r="S3" s="35">
        <v>108</v>
      </c>
    </row>
    <row r="4" spans="1:19" x14ac:dyDescent="0.35">
      <c r="A4" s="24" t="s">
        <v>87</v>
      </c>
      <c r="B4" s="17">
        <f>B3-1.125</f>
        <v>106.875</v>
      </c>
      <c r="C4" s="19">
        <f t="shared" ref="C4:I4" si="0">C3-1.125</f>
        <v>106.875</v>
      </c>
      <c r="D4" s="19">
        <f t="shared" si="0"/>
        <v>106.875</v>
      </c>
      <c r="E4" s="19">
        <f t="shared" si="0"/>
        <v>106.875</v>
      </c>
      <c r="F4" s="19">
        <f t="shared" si="0"/>
        <v>106.875</v>
      </c>
      <c r="G4" s="19">
        <f t="shared" si="0"/>
        <v>106.875</v>
      </c>
      <c r="H4" s="19">
        <f t="shared" si="0"/>
        <v>106.875</v>
      </c>
      <c r="I4" s="25">
        <f t="shared" si="0"/>
        <v>106.875</v>
      </c>
      <c r="K4" s="36" t="s">
        <v>87</v>
      </c>
      <c r="L4" s="19">
        <f>L3-(2*1.125)</f>
        <v>105.75</v>
      </c>
      <c r="M4" s="19">
        <f t="shared" ref="M4:S4" si="1">M3-(2*1.125)</f>
        <v>105.75</v>
      </c>
      <c r="N4" s="19">
        <f t="shared" si="1"/>
        <v>105.75</v>
      </c>
      <c r="O4" s="19">
        <f t="shared" si="1"/>
        <v>105.75</v>
      </c>
      <c r="P4" s="19">
        <f t="shared" si="1"/>
        <v>105.75</v>
      </c>
      <c r="Q4" s="19">
        <f t="shared" si="1"/>
        <v>105.75</v>
      </c>
      <c r="R4" s="19">
        <f t="shared" si="1"/>
        <v>105.75</v>
      </c>
      <c r="S4" s="18">
        <f t="shared" si="1"/>
        <v>105.75</v>
      </c>
    </row>
    <row r="5" spans="1:19" x14ac:dyDescent="0.35">
      <c r="A5" s="24" t="s">
        <v>88</v>
      </c>
      <c r="B5" s="17">
        <f>B3-1.5</f>
        <v>106.5</v>
      </c>
      <c r="C5" s="19">
        <f t="shared" ref="C5" si="2">C3-1.5</f>
        <v>106.5</v>
      </c>
      <c r="D5" s="19">
        <f>D3-1.6</f>
        <v>106.4</v>
      </c>
      <c r="E5" s="19">
        <f t="shared" ref="E5" si="3">E3-1.6</f>
        <v>106.4</v>
      </c>
      <c r="F5" s="19">
        <f>F3-1.75</f>
        <v>106.25</v>
      </c>
      <c r="G5" s="19">
        <f t="shared" ref="G5" si="4">G3-1.75</f>
        <v>106.25</v>
      </c>
      <c r="H5" s="19">
        <f>H3-1.88</f>
        <v>106.12</v>
      </c>
      <c r="I5" s="25" t="s">
        <v>70</v>
      </c>
      <c r="K5" s="36" t="s">
        <v>88</v>
      </c>
      <c r="L5" s="19">
        <f>L3-(2*1.5)</f>
        <v>105</v>
      </c>
      <c r="M5" s="19">
        <f t="shared" ref="M5" si="5">M3-(2*1.5)</f>
        <v>105</v>
      </c>
      <c r="N5" s="19">
        <f>N3-(2*1.6)</f>
        <v>104.8</v>
      </c>
      <c r="O5" s="19">
        <f>O3-(2*1.6)</f>
        <v>104.8</v>
      </c>
      <c r="P5" s="19">
        <f>P3-(2*1.75)</f>
        <v>104.5</v>
      </c>
      <c r="Q5" s="19">
        <f>Q3-(2*1.75)</f>
        <v>104.5</v>
      </c>
      <c r="R5" s="19">
        <f>R3-(2*1.8)</f>
        <v>104.4</v>
      </c>
      <c r="S5" s="18" t="s">
        <v>70</v>
      </c>
    </row>
    <row r="6" spans="1:19" x14ac:dyDescent="0.35">
      <c r="A6" s="24" t="s">
        <v>89</v>
      </c>
      <c r="B6" s="17" t="s">
        <v>70</v>
      </c>
      <c r="C6" s="19">
        <f>C3-0.88</f>
        <v>107.12</v>
      </c>
      <c r="D6" s="19">
        <f t="shared" ref="D6:I6" si="6">D3-0.88</f>
        <v>107.12</v>
      </c>
      <c r="E6" s="19">
        <f t="shared" si="6"/>
        <v>107.12</v>
      </c>
      <c r="F6" s="19">
        <f t="shared" si="6"/>
        <v>107.12</v>
      </c>
      <c r="G6" s="19">
        <f t="shared" si="6"/>
        <v>107.12</v>
      </c>
      <c r="H6" s="19">
        <f t="shared" si="6"/>
        <v>107.12</v>
      </c>
      <c r="I6" s="25">
        <f t="shared" si="6"/>
        <v>107.12</v>
      </c>
      <c r="K6" s="36" t="s">
        <v>89</v>
      </c>
      <c r="L6" s="19" t="s">
        <v>70</v>
      </c>
      <c r="M6" s="19">
        <f>M3-(2*0.88)</f>
        <v>106.24</v>
      </c>
      <c r="N6" s="19">
        <f t="shared" ref="N6:S6" si="7">N3-(2*0.88)</f>
        <v>106.24</v>
      </c>
      <c r="O6" s="19">
        <f t="shared" si="7"/>
        <v>106.24</v>
      </c>
      <c r="P6" s="19">
        <f t="shared" si="7"/>
        <v>106.24</v>
      </c>
      <c r="Q6" s="19">
        <f t="shared" si="7"/>
        <v>106.24</v>
      </c>
      <c r="R6" s="19">
        <f t="shared" si="7"/>
        <v>106.24</v>
      </c>
      <c r="S6" s="18">
        <f t="shared" si="7"/>
        <v>106.24</v>
      </c>
    </row>
    <row r="7" spans="1:19" x14ac:dyDescent="0.35">
      <c r="A7" s="24" t="s">
        <v>65</v>
      </c>
      <c r="B7" s="17">
        <v>108</v>
      </c>
      <c r="C7" s="19">
        <v>108</v>
      </c>
      <c r="D7" s="19">
        <v>108</v>
      </c>
      <c r="E7" s="19">
        <v>108</v>
      </c>
      <c r="F7" s="19">
        <v>108</v>
      </c>
      <c r="G7" s="19">
        <v>108</v>
      </c>
      <c r="H7" s="19">
        <v>108</v>
      </c>
      <c r="I7" s="25">
        <v>108</v>
      </c>
      <c r="K7" s="36" t="s">
        <v>65</v>
      </c>
      <c r="L7" s="19">
        <v>108</v>
      </c>
      <c r="M7" s="19">
        <v>108</v>
      </c>
      <c r="N7" s="19">
        <v>108</v>
      </c>
      <c r="O7" s="19">
        <v>108</v>
      </c>
      <c r="P7" s="19">
        <v>108</v>
      </c>
      <c r="Q7" s="19">
        <v>108</v>
      </c>
      <c r="R7" s="19">
        <v>108</v>
      </c>
      <c r="S7" s="18">
        <v>108</v>
      </c>
    </row>
    <row r="8" spans="1:19" x14ac:dyDescent="0.35">
      <c r="A8" s="24" t="s">
        <v>66</v>
      </c>
      <c r="B8" s="17">
        <v>108</v>
      </c>
      <c r="C8" s="19">
        <v>108</v>
      </c>
      <c r="D8" s="19">
        <v>108</v>
      </c>
      <c r="E8" s="19">
        <v>108</v>
      </c>
      <c r="F8" s="19">
        <v>108</v>
      </c>
      <c r="G8" s="19">
        <v>108</v>
      </c>
      <c r="H8" s="19">
        <v>108</v>
      </c>
      <c r="I8" s="25">
        <v>108</v>
      </c>
      <c r="K8" s="36" t="s">
        <v>66</v>
      </c>
      <c r="L8" s="19">
        <v>108</v>
      </c>
      <c r="M8" s="19">
        <v>108</v>
      </c>
      <c r="N8" s="19">
        <v>108</v>
      </c>
      <c r="O8" s="19">
        <v>108</v>
      </c>
      <c r="P8" s="19">
        <v>108</v>
      </c>
      <c r="Q8" s="19">
        <v>108</v>
      </c>
      <c r="R8" s="19">
        <v>108</v>
      </c>
      <c r="S8" s="18">
        <v>108</v>
      </c>
    </row>
    <row r="9" spans="1:19" x14ac:dyDescent="0.35">
      <c r="A9" s="24" t="s">
        <v>90</v>
      </c>
      <c r="B9" s="17">
        <v>120</v>
      </c>
      <c r="C9" s="19">
        <v>120</v>
      </c>
      <c r="D9" s="19">
        <v>120</v>
      </c>
      <c r="E9" s="19">
        <v>120</v>
      </c>
      <c r="F9" s="19">
        <v>120</v>
      </c>
      <c r="G9" s="19">
        <v>120</v>
      </c>
      <c r="H9" s="19">
        <v>120</v>
      </c>
      <c r="I9" s="25">
        <v>120</v>
      </c>
      <c r="K9" s="36" t="s">
        <v>90</v>
      </c>
      <c r="L9" s="19">
        <v>120</v>
      </c>
      <c r="M9" s="19">
        <v>120</v>
      </c>
      <c r="N9" s="19">
        <v>120</v>
      </c>
      <c r="O9" s="19">
        <v>120</v>
      </c>
      <c r="P9" s="19">
        <v>120</v>
      </c>
      <c r="Q9" s="19">
        <v>120</v>
      </c>
      <c r="R9" s="19">
        <v>120</v>
      </c>
      <c r="S9" s="18">
        <v>120</v>
      </c>
    </row>
    <row r="10" spans="1:19" x14ac:dyDescent="0.35">
      <c r="A10" s="24" t="s">
        <v>91</v>
      </c>
      <c r="B10" s="17">
        <f>B9-1.125</f>
        <v>118.875</v>
      </c>
      <c r="C10" s="19">
        <f t="shared" ref="C10" si="8">C9-1.125</f>
        <v>118.875</v>
      </c>
      <c r="D10" s="19">
        <f t="shared" ref="D10" si="9">D9-1.125</f>
        <v>118.875</v>
      </c>
      <c r="E10" s="19">
        <f t="shared" ref="E10" si="10">E9-1.125</f>
        <v>118.875</v>
      </c>
      <c r="F10" s="19">
        <f t="shared" ref="F10" si="11">F9-1.125</f>
        <v>118.875</v>
      </c>
      <c r="G10" s="19">
        <f t="shared" ref="G10" si="12">G9-1.125</f>
        <v>118.875</v>
      </c>
      <c r="H10" s="19">
        <f t="shared" ref="H10" si="13">H9-1.125</f>
        <v>118.875</v>
      </c>
      <c r="I10" s="25">
        <f t="shared" ref="I10" si="14">I9-1.125</f>
        <v>118.875</v>
      </c>
      <c r="K10" s="36" t="s">
        <v>91</v>
      </c>
      <c r="L10" s="19">
        <f>L9-(2*1.125)</f>
        <v>117.75</v>
      </c>
      <c r="M10" s="19">
        <f t="shared" ref="M10" si="15">M9-(2*1.125)</f>
        <v>117.75</v>
      </c>
      <c r="N10" s="19">
        <f t="shared" ref="N10" si="16">N9-(2*1.125)</f>
        <v>117.75</v>
      </c>
      <c r="O10" s="19">
        <f t="shared" ref="O10" si="17">O9-(2*1.125)</f>
        <v>117.75</v>
      </c>
      <c r="P10" s="19">
        <f t="shared" ref="P10" si="18">P9-(2*1.125)</f>
        <v>117.75</v>
      </c>
      <c r="Q10" s="19">
        <f t="shared" ref="Q10" si="19">Q9-(2*1.125)</f>
        <v>117.75</v>
      </c>
      <c r="R10" s="19">
        <f t="shared" ref="R10" si="20">R9-(2*1.125)</f>
        <v>117.75</v>
      </c>
      <c r="S10" s="18">
        <f t="shared" ref="S10" si="21">S9-(2*1.125)</f>
        <v>117.75</v>
      </c>
    </row>
    <row r="11" spans="1:19" x14ac:dyDescent="0.35">
      <c r="A11" s="24" t="s">
        <v>92</v>
      </c>
      <c r="B11" s="17">
        <f>B9-1.5</f>
        <v>118.5</v>
      </c>
      <c r="C11" s="19">
        <f t="shared" ref="C11" si="22">C9-1.5</f>
        <v>118.5</v>
      </c>
      <c r="D11" s="19">
        <f>D9-1.6</f>
        <v>118.4</v>
      </c>
      <c r="E11" s="19">
        <f t="shared" ref="E11" si="23">E9-1.6</f>
        <v>118.4</v>
      </c>
      <c r="F11" s="19">
        <f>F9-1.75</f>
        <v>118.25</v>
      </c>
      <c r="G11" s="19">
        <f t="shared" ref="G11" si="24">G9-1.75</f>
        <v>118.25</v>
      </c>
      <c r="H11" s="19">
        <f>H9-1.88</f>
        <v>118.12</v>
      </c>
      <c r="I11" s="25" t="s">
        <v>70</v>
      </c>
      <c r="K11" s="36" t="s">
        <v>92</v>
      </c>
      <c r="L11" s="19">
        <f>L9-(2*1.5)</f>
        <v>117</v>
      </c>
      <c r="M11" s="19">
        <f t="shared" ref="M11" si="25">M9-(2*1.5)</f>
        <v>117</v>
      </c>
      <c r="N11" s="19">
        <f>N9-(2*1.6)</f>
        <v>116.8</v>
      </c>
      <c r="O11" s="19">
        <f>O9-(2*1.6)</f>
        <v>116.8</v>
      </c>
      <c r="P11" s="19">
        <f>P9-(2*1.75)</f>
        <v>116.5</v>
      </c>
      <c r="Q11" s="19">
        <f>Q9-(2*1.75)</f>
        <v>116.5</v>
      </c>
      <c r="R11" s="19">
        <f>R9-(2*1.8)</f>
        <v>116.4</v>
      </c>
      <c r="S11" s="18" t="s">
        <v>70</v>
      </c>
    </row>
    <row r="12" spans="1:19" x14ac:dyDescent="0.35">
      <c r="A12" s="24" t="s">
        <v>93</v>
      </c>
      <c r="B12" s="17" t="s">
        <v>70</v>
      </c>
      <c r="C12" s="19">
        <f>C9-0.88</f>
        <v>119.12</v>
      </c>
      <c r="D12" s="19">
        <f t="shared" ref="D12:I12" si="26">D9-0.88</f>
        <v>119.12</v>
      </c>
      <c r="E12" s="19">
        <f t="shared" si="26"/>
        <v>119.12</v>
      </c>
      <c r="F12" s="19">
        <f t="shared" si="26"/>
        <v>119.12</v>
      </c>
      <c r="G12" s="19">
        <f t="shared" si="26"/>
        <v>119.12</v>
      </c>
      <c r="H12" s="19">
        <f t="shared" si="26"/>
        <v>119.12</v>
      </c>
      <c r="I12" s="25">
        <f t="shared" si="26"/>
        <v>119.12</v>
      </c>
      <c r="K12" s="36" t="s">
        <v>93</v>
      </c>
      <c r="L12" s="19" t="s">
        <v>70</v>
      </c>
      <c r="M12" s="19">
        <f>M9-(2*0.88)</f>
        <v>118.24</v>
      </c>
      <c r="N12" s="19">
        <f t="shared" ref="N12:S12" si="27">N9-(2*0.88)</f>
        <v>118.24</v>
      </c>
      <c r="O12" s="19">
        <f t="shared" si="27"/>
        <v>118.24</v>
      </c>
      <c r="P12" s="19">
        <f t="shared" si="27"/>
        <v>118.24</v>
      </c>
      <c r="Q12" s="19">
        <f t="shared" si="27"/>
        <v>118.24</v>
      </c>
      <c r="R12" s="19">
        <f t="shared" si="27"/>
        <v>118.24</v>
      </c>
      <c r="S12" s="18">
        <f t="shared" si="27"/>
        <v>118.24</v>
      </c>
    </row>
    <row r="13" spans="1:19" x14ac:dyDescent="0.35">
      <c r="A13" s="24" t="s">
        <v>67</v>
      </c>
      <c r="B13" s="17">
        <v>120</v>
      </c>
      <c r="C13" s="19">
        <v>120</v>
      </c>
      <c r="D13" s="19">
        <v>120</v>
      </c>
      <c r="E13" s="19">
        <v>120</v>
      </c>
      <c r="F13" s="19">
        <v>120</v>
      </c>
      <c r="G13" s="19">
        <v>120</v>
      </c>
      <c r="H13" s="19">
        <v>120</v>
      </c>
      <c r="I13" s="25">
        <v>120</v>
      </c>
      <c r="K13" s="36" t="s">
        <v>67</v>
      </c>
      <c r="L13" s="19">
        <v>120</v>
      </c>
      <c r="M13" s="19">
        <v>120</v>
      </c>
      <c r="N13" s="19">
        <v>120</v>
      </c>
      <c r="O13" s="19">
        <v>120</v>
      </c>
      <c r="P13" s="19">
        <v>120</v>
      </c>
      <c r="Q13" s="19">
        <v>120</v>
      </c>
      <c r="R13" s="19">
        <v>120</v>
      </c>
      <c r="S13" s="18">
        <v>120</v>
      </c>
    </row>
    <row r="14" spans="1:19" ht="13.9" thickBot="1" x14ac:dyDescent="0.4">
      <c r="A14" s="26" t="s">
        <v>68</v>
      </c>
      <c r="B14" s="27">
        <v>120</v>
      </c>
      <c r="C14" s="28">
        <v>120</v>
      </c>
      <c r="D14" s="28">
        <v>120</v>
      </c>
      <c r="E14" s="28">
        <v>120</v>
      </c>
      <c r="F14" s="28">
        <v>120</v>
      </c>
      <c r="G14" s="28">
        <v>120</v>
      </c>
      <c r="H14" s="28">
        <v>120</v>
      </c>
      <c r="I14" s="29">
        <v>120</v>
      </c>
      <c r="K14" s="37" t="s">
        <v>68</v>
      </c>
      <c r="L14" s="20">
        <v>120</v>
      </c>
      <c r="M14" s="20">
        <v>120</v>
      </c>
      <c r="N14" s="20">
        <v>120</v>
      </c>
      <c r="O14" s="20">
        <v>120</v>
      </c>
      <c r="P14" s="20">
        <v>120</v>
      </c>
      <c r="Q14" s="20">
        <v>120</v>
      </c>
      <c r="R14" s="20">
        <v>120</v>
      </c>
      <c r="S14" s="21">
        <v>120</v>
      </c>
    </row>
    <row r="15" spans="1:19" x14ac:dyDescent="0.35">
      <c r="A15" s="14" t="s">
        <v>110</v>
      </c>
      <c r="K15" s="14" t="s">
        <v>111</v>
      </c>
    </row>
    <row r="17" spans="1:9" ht="14.25" thickBot="1" x14ac:dyDescent="0.45">
      <c r="A17" s="39" t="s">
        <v>109</v>
      </c>
      <c r="B17" s="134" t="s">
        <v>95</v>
      </c>
      <c r="C17" s="134"/>
      <c r="D17" s="134"/>
      <c r="E17" s="134"/>
      <c r="F17" s="134"/>
      <c r="G17" s="134"/>
      <c r="H17" s="134"/>
      <c r="I17" s="134"/>
    </row>
    <row r="18" spans="1:9" ht="14.25" thickBot="1" x14ac:dyDescent="0.4">
      <c r="A18" s="67" t="s">
        <v>113</v>
      </c>
      <c r="B18" s="30">
        <v>0.75</v>
      </c>
      <c r="C18" s="30">
        <v>1</v>
      </c>
      <c r="D18" s="30">
        <v>1.25</v>
      </c>
      <c r="E18" s="30">
        <v>1.5</v>
      </c>
      <c r="F18" s="30">
        <v>2</v>
      </c>
      <c r="G18" s="30">
        <v>2.5</v>
      </c>
      <c r="H18" s="30">
        <v>3</v>
      </c>
      <c r="I18" s="30">
        <v>4</v>
      </c>
    </row>
    <row r="19" spans="1:9" ht="15.4" thickTop="1" x14ac:dyDescent="0.4">
      <c r="A19" s="32" t="s">
        <v>86</v>
      </c>
      <c r="B19" s="33">
        <v>0</v>
      </c>
      <c r="C19" s="33">
        <v>0</v>
      </c>
      <c r="D19" s="33">
        <v>0</v>
      </c>
      <c r="E19" s="33">
        <v>0</v>
      </c>
      <c r="F19" s="34">
        <v>0</v>
      </c>
      <c r="G19" s="34">
        <v>0</v>
      </c>
      <c r="H19" s="34">
        <v>0</v>
      </c>
      <c r="I19" s="35">
        <v>0</v>
      </c>
    </row>
    <row r="20" spans="1:9" ht="15" x14ac:dyDescent="0.4">
      <c r="A20" s="36" t="s">
        <v>87</v>
      </c>
      <c r="B20" s="7">
        <v>1</v>
      </c>
      <c r="C20" s="7">
        <v>1</v>
      </c>
      <c r="D20" s="7">
        <v>1</v>
      </c>
      <c r="E20" s="7">
        <v>1</v>
      </c>
      <c r="F20" s="19">
        <v>1</v>
      </c>
      <c r="G20" s="19">
        <v>1</v>
      </c>
      <c r="H20" s="19">
        <v>1</v>
      </c>
      <c r="I20" s="18">
        <v>1</v>
      </c>
    </row>
    <row r="21" spans="1:9" ht="15" x14ac:dyDescent="0.4">
      <c r="A21" s="36" t="s">
        <v>88</v>
      </c>
      <c r="B21" s="7">
        <v>1</v>
      </c>
      <c r="C21" s="7">
        <v>1</v>
      </c>
      <c r="D21" s="7">
        <v>1</v>
      </c>
      <c r="E21" s="7">
        <v>1</v>
      </c>
      <c r="F21" s="19">
        <v>1</v>
      </c>
      <c r="G21" s="19">
        <v>1</v>
      </c>
      <c r="H21" s="19">
        <v>1</v>
      </c>
      <c r="I21" s="18">
        <v>1</v>
      </c>
    </row>
    <row r="22" spans="1:9" ht="15" x14ac:dyDescent="0.4">
      <c r="A22" s="36" t="s">
        <v>89</v>
      </c>
      <c r="B22" s="7">
        <v>1</v>
      </c>
      <c r="C22" s="7">
        <v>1</v>
      </c>
      <c r="D22" s="7">
        <v>1</v>
      </c>
      <c r="E22" s="7">
        <v>1</v>
      </c>
      <c r="F22" s="19">
        <v>1</v>
      </c>
      <c r="G22" s="19">
        <v>1</v>
      </c>
      <c r="H22" s="19">
        <v>1</v>
      </c>
      <c r="I22" s="18">
        <v>1</v>
      </c>
    </row>
    <row r="23" spans="1:9" ht="15" x14ac:dyDescent="0.4">
      <c r="A23" s="36" t="s">
        <v>65</v>
      </c>
      <c r="B23" s="7">
        <v>0</v>
      </c>
      <c r="C23" s="7">
        <v>0</v>
      </c>
      <c r="D23" s="7">
        <v>0</v>
      </c>
      <c r="E23" s="7">
        <v>0</v>
      </c>
      <c r="F23" s="19">
        <v>0</v>
      </c>
      <c r="G23" s="19">
        <v>0</v>
      </c>
      <c r="H23" s="19">
        <v>0</v>
      </c>
      <c r="I23" s="18">
        <v>0</v>
      </c>
    </row>
    <row r="24" spans="1:9" ht="15" x14ac:dyDescent="0.4">
      <c r="A24" s="36" t="s">
        <v>66</v>
      </c>
      <c r="B24" s="7">
        <v>0</v>
      </c>
      <c r="C24" s="7">
        <v>0</v>
      </c>
      <c r="D24" s="7">
        <v>0</v>
      </c>
      <c r="E24" s="7">
        <v>0</v>
      </c>
      <c r="F24" s="19">
        <v>0</v>
      </c>
      <c r="G24" s="19">
        <v>0</v>
      </c>
      <c r="H24" s="19">
        <v>0</v>
      </c>
      <c r="I24" s="18">
        <v>0</v>
      </c>
    </row>
    <row r="25" spans="1:9" ht="15" x14ac:dyDescent="0.4">
      <c r="A25" s="36" t="s">
        <v>90</v>
      </c>
      <c r="B25" s="7">
        <v>0</v>
      </c>
      <c r="C25" s="7">
        <v>0</v>
      </c>
      <c r="D25" s="7">
        <v>0</v>
      </c>
      <c r="E25" s="7">
        <v>0</v>
      </c>
      <c r="F25" s="19">
        <v>0</v>
      </c>
      <c r="G25" s="19">
        <v>0</v>
      </c>
      <c r="H25" s="19">
        <v>0</v>
      </c>
      <c r="I25" s="18">
        <v>0</v>
      </c>
    </row>
    <row r="26" spans="1:9" ht="15" x14ac:dyDescent="0.4">
      <c r="A26" s="36" t="s">
        <v>91</v>
      </c>
      <c r="B26" s="7">
        <v>1</v>
      </c>
      <c r="C26" s="7">
        <v>1</v>
      </c>
      <c r="D26" s="7">
        <v>1</v>
      </c>
      <c r="E26" s="7">
        <v>1</v>
      </c>
      <c r="F26" s="19">
        <v>1</v>
      </c>
      <c r="G26" s="19">
        <v>1</v>
      </c>
      <c r="H26" s="19">
        <v>1</v>
      </c>
      <c r="I26" s="18">
        <v>1</v>
      </c>
    </row>
    <row r="27" spans="1:9" ht="15" x14ac:dyDescent="0.4">
      <c r="A27" s="36" t="s">
        <v>92</v>
      </c>
      <c r="B27" s="7">
        <v>1</v>
      </c>
      <c r="C27" s="7">
        <v>1</v>
      </c>
      <c r="D27" s="7">
        <v>1</v>
      </c>
      <c r="E27" s="7">
        <v>1</v>
      </c>
      <c r="F27" s="19">
        <v>1</v>
      </c>
      <c r="G27" s="19">
        <v>1</v>
      </c>
      <c r="H27" s="19">
        <v>1</v>
      </c>
      <c r="I27" s="18">
        <v>1</v>
      </c>
    </row>
    <row r="28" spans="1:9" ht="15" x14ac:dyDescent="0.4">
      <c r="A28" s="36" t="s">
        <v>93</v>
      </c>
      <c r="B28" s="7">
        <v>1</v>
      </c>
      <c r="C28" s="7">
        <v>1</v>
      </c>
      <c r="D28" s="7">
        <v>1</v>
      </c>
      <c r="E28" s="7">
        <v>1</v>
      </c>
      <c r="F28" s="19">
        <v>1</v>
      </c>
      <c r="G28" s="19">
        <v>1</v>
      </c>
      <c r="H28" s="19">
        <v>1</v>
      </c>
      <c r="I28" s="18">
        <v>1</v>
      </c>
    </row>
    <row r="29" spans="1:9" ht="15" x14ac:dyDescent="0.4">
      <c r="A29" s="36" t="s">
        <v>67</v>
      </c>
      <c r="B29" s="7">
        <v>0</v>
      </c>
      <c r="C29" s="7">
        <v>0</v>
      </c>
      <c r="D29" s="7">
        <v>0</v>
      </c>
      <c r="E29" s="7">
        <v>0</v>
      </c>
      <c r="F29" s="19">
        <v>0</v>
      </c>
      <c r="G29" s="19">
        <v>0</v>
      </c>
      <c r="H29" s="19">
        <v>0</v>
      </c>
      <c r="I29" s="18">
        <v>0</v>
      </c>
    </row>
    <row r="30" spans="1:9" ht="15.4" thickBot="1" x14ac:dyDescent="0.45">
      <c r="A30" s="37" t="s">
        <v>68</v>
      </c>
      <c r="B30" s="13">
        <v>0</v>
      </c>
      <c r="C30" s="13">
        <v>0</v>
      </c>
      <c r="D30" s="13">
        <v>0</v>
      </c>
      <c r="E30" s="13">
        <v>0</v>
      </c>
      <c r="F30" s="20">
        <v>0</v>
      </c>
      <c r="G30" s="20">
        <v>0</v>
      </c>
      <c r="H30" s="20">
        <v>0</v>
      </c>
      <c r="I30" s="21">
        <v>0</v>
      </c>
    </row>
    <row r="31" spans="1:9" ht="15.4" thickTop="1" x14ac:dyDescent="0.4">
      <c r="A31" s="1" t="s">
        <v>96</v>
      </c>
      <c r="B31" s="1"/>
      <c r="C31" s="1"/>
      <c r="D31" s="1"/>
    </row>
    <row r="32" spans="1:9" ht="15" x14ac:dyDescent="0.4">
      <c r="A32" s="1" t="s">
        <v>97</v>
      </c>
      <c r="B32" s="1"/>
      <c r="C32" s="1"/>
      <c r="D32" s="1"/>
    </row>
    <row r="33" spans="2:4" ht="30.4" thickBot="1" x14ac:dyDescent="0.45">
      <c r="B33" s="70" t="s">
        <v>114</v>
      </c>
      <c r="C33" s="1"/>
      <c r="D33" s="42" t="s">
        <v>115</v>
      </c>
    </row>
    <row r="34" spans="2:4" ht="15" x14ac:dyDescent="0.4">
      <c r="B34" s="68" t="s">
        <v>113</v>
      </c>
      <c r="C34" s="1"/>
      <c r="D34" s="2">
        <v>0</v>
      </c>
    </row>
    <row r="35" spans="2:4" ht="15" x14ac:dyDescent="0.4">
      <c r="B35" s="69">
        <v>0.75</v>
      </c>
      <c r="C35" s="1"/>
      <c r="D35" s="2">
        <v>12</v>
      </c>
    </row>
    <row r="36" spans="2:4" ht="15" x14ac:dyDescent="0.4">
      <c r="B36" s="69">
        <v>1</v>
      </c>
      <c r="C36" s="1"/>
      <c r="D36" s="2">
        <v>24</v>
      </c>
    </row>
    <row r="37" spans="2:4" ht="15" x14ac:dyDescent="0.4">
      <c r="B37" s="69">
        <v>1.25</v>
      </c>
      <c r="C37" s="1"/>
      <c r="D37" s="2">
        <v>36</v>
      </c>
    </row>
    <row r="38" spans="2:4" ht="15" x14ac:dyDescent="0.4">
      <c r="B38" s="69">
        <v>1.5</v>
      </c>
      <c r="C38" s="1"/>
      <c r="D38" s="2">
        <v>48</v>
      </c>
    </row>
    <row r="39" spans="2:4" ht="15" x14ac:dyDescent="0.4">
      <c r="B39" s="69">
        <v>2</v>
      </c>
      <c r="C39" s="1"/>
      <c r="D39" s="1"/>
    </row>
    <row r="40" spans="2:4" ht="15" x14ac:dyDescent="0.4">
      <c r="B40" s="69">
        <v>2.5</v>
      </c>
      <c r="C40" s="1"/>
      <c r="D40" s="1"/>
    </row>
    <row r="41" spans="2:4" ht="15" x14ac:dyDescent="0.4">
      <c r="B41" s="69">
        <v>3</v>
      </c>
    </row>
    <row r="42" spans="2:4" ht="15" x14ac:dyDescent="0.4">
      <c r="B42" s="69">
        <v>4</v>
      </c>
    </row>
  </sheetData>
  <sheetProtection algorithmName="SHA-512" hashValue="yMdl7G426l84ScyIAGcF3LW0tOZTZnLuH3GFuGP9SnR9RSVrOFrherpRrzPIk29eHfD6MHuc7wPL+NEjPlgdYQ==" saltValue="keK1cBH9gc2EVAfzJrlrAw==" spinCount="100000" sheet="1" objects="1" scenarios="1" selectLockedCells="1" selectUnlockedCells="1"/>
  <mergeCells count="3">
    <mergeCell ref="B1:I1"/>
    <mergeCell ref="B17:I17"/>
    <mergeCell ref="L1:S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 Riser</vt:lpstr>
      <vt:lpstr>Multiple Risers</vt:lpstr>
      <vt:lpstr>Info Opt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Harold Cross</dc:creator>
  <cp:lastModifiedBy>Shelly Boyd</cp:lastModifiedBy>
  <cp:lastPrinted>2020-11-05T19:38:00Z</cp:lastPrinted>
  <dcterms:created xsi:type="dcterms:W3CDTF">2017-08-28T14:39:02Z</dcterms:created>
  <dcterms:modified xsi:type="dcterms:W3CDTF">2020-11-05T19:57:31Z</dcterms:modified>
</cp:coreProperties>
</file>